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activeTab="7"/>
  </bookViews>
  <sheets>
    <sheet name="1.1-1.3" sheetId="1" r:id="rId1"/>
    <sheet name="1.4-1.6" sheetId="2" r:id="rId2"/>
    <sheet name="2.1-.2.2" sheetId="3" r:id="rId3"/>
    <sheet name="2.3" sheetId="4" r:id="rId4"/>
    <sheet name="2.4" sheetId="8" r:id="rId5"/>
    <sheet name="2.5" sheetId="5" r:id="rId6"/>
    <sheet name="2.6-2.10" sheetId="6" r:id="rId7"/>
    <sheet name="3" sheetId="7" r:id="rId8"/>
  </sheets>
  <definedNames>
    <definedName name="_xlnm.Print_Area" localSheetId="0">'1.1-1.3'!$A$1:$E$93</definedName>
    <definedName name="_xlnm.Print_Area" localSheetId="3">'2.3'!$A$1:$U$16</definedName>
    <definedName name="_xlnm.Print_Area" localSheetId="5">'2.5'!$A$1:$M$10</definedName>
    <definedName name="_xlnm.Print_Area" localSheetId="6">'2.6-2.10'!$A$1:$Z$37</definedName>
    <definedName name="_xlnm.Print_Area" localSheetId="7">'3'!$A$1:$H$19</definedName>
  </definedNames>
  <calcPr calcId="152511"/>
</workbook>
</file>

<file path=xl/calcChain.xml><?xml version="1.0" encoding="utf-8"?>
<calcChain xmlns="http://schemas.openxmlformats.org/spreadsheetml/2006/main">
  <c r="D16" i="7" l="1"/>
  <c r="C16" i="7"/>
  <c r="F9" i="7"/>
  <c r="F8" i="7"/>
  <c r="F5" i="7"/>
  <c r="E5" i="7"/>
  <c r="M8" i="5" l="1"/>
  <c r="L11" i="5"/>
  <c r="M10" i="5"/>
  <c r="M11" i="5" l="1"/>
  <c r="Q17" i="6"/>
  <c r="Q11" i="6"/>
  <c r="F16" i="4"/>
  <c r="F17" i="4" s="1"/>
  <c r="I5" i="4"/>
  <c r="I13" i="4"/>
  <c r="I10" i="4"/>
  <c r="F13" i="4"/>
  <c r="F10" i="4"/>
  <c r="F5" i="4"/>
  <c r="H12" i="2"/>
  <c r="E12" i="2"/>
  <c r="A12" i="2"/>
  <c r="C12" i="2"/>
  <c r="G16" i="7" l="1"/>
  <c r="H16" i="7"/>
  <c r="M8" i="6" l="1"/>
  <c r="U19" i="6"/>
  <c r="K8" i="5" l="1"/>
  <c r="E8" i="7" l="1"/>
  <c r="Q13" i="6"/>
  <c r="J8" i="5"/>
  <c r="E10" i="7" l="1"/>
  <c r="E27" i="6"/>
  <c r="L13" i="4" l="1"/>
  <c r="O13" i="4" s="1"/>
  <c r="L10" i="4"/>
  <c r="O10" i="4" s="1"/>
  <c r="G14" i="7" l="1"/>
  <c r="C14" i="7"/>
  <c r="D14" i="7"/>
  <c r="AG5" i="4" l="1"/>
  <c r="AM5" i="4" s="1"/>
  <c r="AN5" i="4" s="1"/>
  <c r="AJ5" i="4"/>
  <c r="AJ6" i="4"/>
  <c r="AG6" i="4"/>
  <c r="AM6" i="4"/>
  <c r="AN6" i="4" s="1"/>
  <c r="L5" i="4"/>
  <c r="O5" i="4" s="1"/>
  <c r="F10" i="7" l="1"/>
  <c r="M27" i="6"/>
  <c r="M16" i="6"/>
  <c r="U11" i="6"/>
  <c r="Q12" i="6"/>
  <c r="U13" i="6"/>
  <c r="X6" i="4" l="1"/>
  <c r="Y6" i="4"/>
  <c r="W5" i="4"/>
  <c r="X5" i="4" s="1"/>
  <c r="Y5" i="4" s="1"/>
  <c r="V5" i="4"/>
  <c r="H14" i="7" l="1"/>
  <c r="G5" i="7"/>
  <c r="H10" i="7"/>
  <c r="G10" i="7"/>
  <c r="G8" i="7"/>
  <c r="H8" i="7"/>
  <c r="G9" i="7"/>
  <c r="H9" i="7"/>
  <c r="G7" i="7"/>
  <c r="H7" i="7"/>
  <c r="H6" i="7"/>
  <c r="G6" i="7"/>
  <c r="H5" i="7"/>
  <c r="U17" i="6" l="1"/>
  <c r="M18" i="6"/>
  <c r="Q16" i="6"/>
  <c r="Q10" i="6"/>
  <c r="Q8" i="6" s="1"/>
  <c r="Q18" i="6" l="1"/>
  <c r="U18" i="6" s="1"/>
  <c r="M14" i="6"/>
  <c r="U16" i="6"/>
  <c r="L16" i="4"/>
  <c r="O16" i="4" s="1"/>
  <c r="Q14" i="6" l="1"/>
  <c r="Q20" i="6" s="1"/>
  <c r="N32" i="6" s="1"/>
</calcChain>
</file>

<file path=xl/sharedStrings.xml><?xml version="1.0" encoding="utf-8"?>
<sst xmlns="http://schemas.openxmlformats.org/spreadsheetml/2006/main" count="371" uniqueCount="255">
  <si>
    <t xml:space="preserve">Утвержден решением Наблюдательного совета </t>
  </si>
  <si>
    <t>автономного учреждения Нижневартовского района</t>
  </si>
  <si>
    <t>РМАУ "МКДК "Арлекино"</t>
  </si>
  <si>
    <t>ОТЧЕТ</t>
  </si>
  <si>
    <t>о деятельности автономного учреждения</t>
  </si>
  <si>
    <t>Нижневартовского района</t>
  </si>
  <si>
    <t>Наименование учреждения</t>
  </si>
  <si>
    <t>"Межпоселенческий культурно-досуговый комплекс "Арлекино"</t>
  </si>
  <si>
    <t>Местонахождения</t>
  </si>
  <si>
    <t>Периодичность</t>
  </si>
  <si>
    <t>ул.Набережная 13 пгт.Излучинск Нижневартовский район</t>
  </si>
  <si>
    <t>Раздел 1. ОБЩИЕ СВЕДЕНИЯ ОБ УЧРЕЖДЕНИИ</t>
  </si>
  <si>
    <t xml:space="preserve">1.1. Перечень видив деятельности, которые учреждение вправе осуществлять в соответвтии с </t>
  </si>
  <si>
    <t>его учредительными документами</t>
  </si>
  <si>
    <t>Наименование видов деятельности</t>
  </si>
  <si>
    <t>осуществляемых в предыдущем периоде</t>
  </si>
  <si>
    <t>осуществляемых в отчетном периоде</t>
  </si>
  <si>
    <t>Краткая характеристика</t>
  </si>
  <si>
    <t>Правовое обоснование</t>
  </si>
  <si>
    <t>1. Основные:</t>
  </si>
  <si>
    <t>2. Иные</t>
  </si>
  <si>
    <t xml:space="preserve">Учреждение ведет раздельный учет доходов и расходов от приносящей доход деятельности.
Учреждение вправе осуществлять приносящую доход деятельность лишь постольку, поскольку это служит достижению целей, ради которых оно создано, и соответствующую этим целям
</t>
  </si>
  <si>
    <t>Устав                                          РМАУ "МКДК "Арлекино"</t>
  </si>
  <si>
    <t>1.2. Перечень услуг (работ), оказываемых потребителям за плату в случаях, редусмотренных правовыми актами</t>
  </si>
  <si>
    <t>Устав                                          РМАУ "МКДК "Арлекино", Положение о порядке предоставления платных услуг и распределении доходов, получаемых от оказания платных услуг и иной, приносящей доход деятельности РМАУ "МКДК "Арлекино"</t>
  </si>
  <si>
    <t>Наименование услуги (работы)</t>
  </si>
  <si>
    <t>Потребитель (физические 
и (или) юридические лица)</t>
  </si>
  <si>
    <t xml:space="preserve">Правовой акт   </t>
  </si>
  <si>
    <t>Прокат театральных костюмов (1 час)</t>
  </si>
  <si>
    <t>Прокат ростовых кукол (1 час)</t>
  </si>
  <si>
    <t>Постановка, режиссура мероприятий</t>
  </si>
  <si>
    <t>Написание сценария</t>
  </si>
  <si>
    <t>Аренда помещения</t>
  </si>
  <si>
    <t>(физические 
и (или) юридические лица</t>
  </si>
  <si>
    <t>1.3. Перечень разрешительных документов, на основании которых учреждение осуществляет деятельность</t>
  </si>
  <si>
    <t xml:space="preserve">                Наименование документа                </t>
  </si>
  <si>
    <t xml:space="preserve">  Срок  действия</t>
  </si>
  <si>
    <t>Реквизиты документа</t>
  </si>
  <si>
    <t xml:space="preserve">действующего в предшествующем       отчетному периоде      </t>
  </si>
  <si>
    <t xml:space="preserve">      действующего    в отчетном периоде   </t>
  </si>
  <si>
    <t>1.4. Информация о работниках учреждения</t>
  </si>
  <si>
    <t xml:space="preserve">    Количество     
    работников     
</t>
  </si>
  <si>
    <t xml:space="preserve">Уровень профессионального
   образования (квали-   
 фикации) работников &lt;*&gt;
</t>
  </si>
  <si>
    <t xml:space="preserve">Численность работников     
</t>
  </si>
  <si>
    <t xml:space="preserve">на начало отчетного периода 
</t>
  </si>
  <si>
    <t xml:space="preserve">на конец отчетного периода 
</t>
  </si>
  <si>
    <t xml:space="preserve">на начало отчетного периода </t>
  </si>
  <si>
    <t xml:space="preserve">Причины изменения количества штатных единиц 
</t>
  </si>
  <si>
    <t>Штатная</t>
  </si>
  <si>
    <t>Среднегодовая</t>
  </si>
  <si>
    <t>Фактическая</t>
  </si>
  <si>
    <t>Х</t>
  </si>
  <si>
    <t>&lt;*&gt;  Уровень  профессионального  образования (квалификации) работников:
высшее  -  1,  неполное высшее - 2, среднее профессиональное - 3, начальное
профессиональное  -  4,  среднее (полное) общее - 5, основное общее - 6, не
имеют  основного общего - 7, ученая степень (доктор наук - 8, кандидат наук
- 9)</t>
  </si>
  <si>
    <t>1.5. Средняя заработная плата сотрудников учреждения</t>
  </si>
  <si>
    <t xml:space="preserve">За год, предшествующий отчетному  </t>
  </si>
  <si>
    <t xml:space="preserve"> За отчетный год           </t>
  </si>
  <si>
    <t>В том числе за счет средств бюджета</t>
  </si>
  <si>
    <t xml:space="preserve">В том числе за счет средств, внебюджетных источников </t>
  </si>
  <si>
    <t>1.6. Состав действующего наблюдательного совета</t>
  </si>
  <si>
    <t xml:space="preserve">Наименование должности, фамилия, имя, отчество 
</t>
  </si>
  <si>
    <t xml:space="preserve">   Решение о назначении    </t>
  </si>
  <si>
    <t xml:space="preserve">Срок полномочий   </t>
  </si>
  <si>
    <t>художник-постановщик РМАУ "МКДК "Арлекино" Пинаева Лариса Петровна</t>
  </si>
  <si>
    <t>Раздел 2. РЕЗУЛЬТАТ ДЕЯТЕЛЬНОСТИ УЧРЕЖДЕНИЯ</t>
  </si>
  <si>
    <t>2.1. Информация об исполнении задания учредителя  за отчетный и предшествующий отчетному годы</t>
  </si>
  <si>
    <t>2.3. Сведения о балансовой (остаточной) стоимости нефинансовых активов, дебиторской и кредиторской задолженности</t>
  </si>
  <si>
    <t>№ п/п</t>
  </si>
  <si>
    <t>Наименование показателя</t>
  </si>
  <si>
    <t>Ед.изм.</t>
  </si>
  <si>
    <t>Значение показателя</t>
  </si>
  <si>
    <t xml:space="preserve">Комментарий 
</t>
  </si>
  <si>
    <t xml:space="preserve">динамика  изменения (гр. 5 - 
 гр. 4)  
</t>
  </si>
  <si>
    <t xml:space="preserve">  %  изменения
</t>
  </si>
  <si>
    <t>руб.</t>
  </si>
  <si>
    <t>Остаточная стоимость
нефинансовых активов
учреждения</t>
  </si>
  <si>
    <t>Сумма ущерба по     
недостачам, хищениям
материальных        
ценностей, денежных 
средств, а также    
порче материальных  
ценностей</t>
  </si>
  <si>
    <t>Справочно:</t>
  </si>
  <si>
    <t xml:space="preserve">Суммы недостач, взысканные в отчетном периоде с виновных лиц  
</t>
  </si>
  <si>
    <t>Суммы недостач, списанные в отчетном периоде за счет учреждения</t>
  </si>
  <si>
    <t>Сумма дебиторской задолженности</t>
  </si>
  <si>
    <t>в том числе:</t>
  </si>
  <si>
    <t>Нереальная к взысканию дебиторская задолженность</t>
  </si>
  <si>
    <t xml:space="preserve">Сумма кредиторской задолженности </t>
  </si>
  <si>
    <t xml:space="preserve">Просроченная кредиторская задолженность </t>
  </si>
  <si>
    <t xml:space="preserve">Итоговая сумма актива баланса </t>
  </si>
  <si>
    <t>Изменение цены (руб.)</t>
  </si>
  <si>
    <t>2.4. Изменение цен (тарифов) на платные услуги (работы)</t>
  </si>
  <si>
    <t>2.5. Количество потребителей, воспользовавшихся услугам (работами) учреждения, и сумма доходов, полученных от оказания платных услуг (выполнения работ) за отчетный и предшествующий отчетному годы</t>
  </si>
  <si>
    <t>Вид услуги (работы)</t>
  </si>
  <si>
    <t>Общее количество потребителей,  воспользовавшихся услугами (работами)</t>
  </si>
  <si>
    <t>Средняя стоимость услуг (работ) для потребителей (руб.)</t>
  </si>
  <si>
    <t xml:space="preserve">Сумма доходов, полученных от оказания платных услуг (выполнения работ) (руб.) </t>
  </si>
  <si>
    <t>бесплатно</t>
  </si>
  <si>
    <t>частично платно</t>
  </si>
  <si>
    <t xml:space="preserve">   полностью платно</t>
  </si>
  <si>
    <t>2.6. Количество жалоб потребителей</t>
  </si>
  <si>
    <t>Суть жалобы</t>
  </si>
  <si>
    <t>Принятые меры</t>
  </si>
  <si>
    <t>2.7. Показатели плана финансово-хозяйственной деятельности (руб.)</t>
  </si>
  <si>
    <t>Плановый показатель</t>
  </si>
  <si>
    <t>Фактическое исполнение</t>
  </si>
  <si>
    <t xml:space="preserve">  % исполнения</t>
  </si>
  <si>
    <t>Комментарий</t>
  </si>
  <si>
    <t>1.</t>
  </si>
  <si>
    <t>Остаток средств на начало года</t>
  </si>
  <si>
    <t>2.</t>
  </si>
  <si>
    <t>Поступления, всего</t>
  </si>
  <si>
    <t>Муниципальное задание</t>
  </si>
  <si>
    <t>Приносящая доход деятельность</t>
  </si>
  <si>
    <t>Целевые средства</t>
  </si>
  <si>
    <t>Спонсорские поступления</t>
  </si>
  <si>
    <t>3.</t>
  </si>
  <si>
    <t>Выплаты, всего</t>
  </si>
  <si>
    <t>4.</t>
  </si>
  <si>
    <t>Остаток средств на конец года</t>
  </si>
  <si>
    <t>5.</t>
  </si>
  <si>
    <t>Объём публичных обязательств, всего</t>
  </si>
  <si>
    <t>2.8. Объем финансового обеспечения за отчетный и предшествующий отчетному годы (руб.)</t>
  </si>
  <si>
    <t xml:space="preserve">    Объем финансового обеспечения, задания учредителя, всего</t>
  </si>
  <si>
    <t>Объем финансового обеспечения в рамках программ, утвержденных в установленном порядке</t>
  </si>
  <si>
    <t>Объем финансового обеспечения деятельности, связанной с выполнением работ и оказанием услуг в соответствии с обязательствами перед страховщиком по обязательному социальному страхованию</t>
  </si>
  <si>
    <t>2.9. Общая сумма прибыли за отчетный и предшествующий отчетному годы (руб.)</t>
  </si>
  <si>
    <t>Сумма прибыли после налогообложения</t>
  </si>
  <si>
    <t>2.10. Информация о направлении расходования прибыли (руб.)</t>
  </si>
  <si>
    <t>Наименование статьи</t>
  </si>
  <si>
    <t>Размер затраченных денежных средств</t>
  </si>
  <si>
    <t>Раздел 3. ИСПОЛЬЗОВАНИЕ ИМУЩЕСТВА, ЗАКРЕПЛЕННОГО ЗА УЧРЕЖДЕНИЕМ</t>
  </si>
  <si>
    <t xml:space="preserve">    Наименование показателя    </t>
  </si>
  <si>
    <t xml:space="preserve">Недвижимое имущество   </t>
  </si>
  <si>
    <t>на начало отчетного периода</t>
  </si>
  <si>
    <t>на конец отчетного периода</t>
  </si>
  <si>
    <t xml:space="preserve">Всего     </t>
  </si>
  <si>
    <t>Движимое  имущество</t>
  </si>
  <si>
    <t>в том числе: переданного в аренду</t>
  </si>
  <si>
    <t>переданного в безвозмездное пользование</t>
  </si>
  <si>
    <t>особо ценного движимого</t>
  </si>
  <si>
    <t>2. Количество объектов недвижимого имущества,          
находящегося на праве оперативного управления</t>
  </si>
  <si>
    <t xml:space="preserve">3. Общая площадь объектов недвижимого имущества, находящегося на праве оперативного управления          </t>
  </si>
  <si>
    <t>шт.</t>
  </si>
  <si>
    <t>кв.м.</t>
  </si>
  <si>
    <t>1. Балансовая стоимость имущества, находящегося на праве оперативного управления по данным баланса</t>
  </si>
  <si>
    <t>директор РМАУ "МКДК "Арлекино"</t>
  </si>
  <si>
    <t>главный бухгалтер</t>
  </si>
  <si>
    <t>Н.В.Халевина</t>
  </si>
  <si>
    <t>А.А.Панькина</t>
  </si>
  <si>
    <t>приобретенного учреждением за счет доходов от приносящей доход деятельности</t>
  </si>
  <si>
    <t>приобретенного учреждением за счет средств, выделенных учредителем</t>
  </si>
  <si>
    <t>Концертная деятельность, спектакли. Программы: тематические, театрализованные игровые, детские развлекательные: взрослый/детский</t>
  </si>
  <si>
    <t>Проведение киновикторин: взрослый/детский</t>
  </si>
  <si>
    <t>районное муниципальное автономное учреждение</t>
  </si>
  <si>
    <t>Учреждение создано для выполнения работ, оказания услуг для граждан района в сфере культуры. Основной целью Учреждения является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создание условий для развития местного традиционного народного художественного творчества в поселениях, входящих в состав муниципального района. Задачами Учреждения являются: удовлетворение потребностей населения в сохранении и развитии традиционного народного художественного творчества (в том числе традиционной народной культуры малочисленных народов Севера), любительского искусства, другой самодеятельной творческой инициативы и социально-культурной активности населения;создание благоприятных условий для организации культурного досуга и отдыха жителей Нижневартовского района, в том числе организации дос-тупа населения поселений и межселенных территорий к услугам кинемато-графии, использование средств кино-показа в образовании и просвещении жителей муниципального района;</t>
  </si>
  <si>
    <t>2.2. Информация об осуществлении деятельности, связанной с выполнением работ или оказанием услуг в соответствии с обязательствами перед страховщиком по обязательному социальному страхованию за отчетный и предшествующий отчетному годы</t>
  </si>
  <si>
    <t>бал.ст</t>
  </si>
  <si>
    <t>Дискотека: взрослый/детский (от 0 до 14лет)/детский (от 15 до 18 лет)</t>
  </si>
  <si>
    <t>Средняя заработная плата, (руб.)</t>
  </si>
  <si>
    <t>начальник управления культуры администрации района (лицо, исполняющее его обязанности)</t>
  </si>
  <si>
    <t>ведущий специалист отдела по жилищным вопросам и муниципальной собственности администрации района Сенацкая Наталья Викторовна</t>
  </si>
  <si>
    <t>Ксерокопирование документов (1 страница)</t>
  </si>
  <si>
    <t>Театрализованный новогодний утренник: взрослый/детский</t>
  </si>
  <si>
    <t>1200/3240/4800</t>
  </si>
  <si>
    <t>Постановка танца: 1 занятин/3 занятия/5 занятий</t>
  </si>
  <si>
    <t>заместитель главы района по социальным вопросам (лицо, исполняющее его обязанности)</t>
  </si>
  <si>
    <t>Новогодний бал-маскарад: билет/коллективная заявка (15 чел)</t>
  </si>
  <si>
    <t>Методика определения арендной платы за пользование муниципальным имуществом утверждена Решением Думы Нижневартовского района от 19.12.18г. №365</t>
  </si>
  <si>
    <t>ведение бухгалтерского учета и осуществление планирования в муниципальных учреждениях культуры и организация дополнительного образования, подведомственных Управлению, заключивших договор на бухгалтерское обслуживание;</t>
  </si>
  <si>
    <t>осуществляет организационно-методическую помощь в вопросах обеспечения процесса реструктуризации, оптимизации, модернизации деятельности учреждений культуры; технического и художественного оснащения мероприятий; развития и совершенствования кино-видеообслуживания населения;</t>
  </si>
  <si>
    <t>оказание практической информационной и организационно-методической помощи учреждениям культуры и искусства в организации районных массовых досуговых мероприятий, концертно-театральной работы на территории района;</t>
  </si>
  <si>
    <t xml:space="preserve">реализация районных программ в сфере культуры и искусства; </t>
  </si>
  <si>
    <t>популяризация деятельности учреждений культуры через средства массовой информации, издательскую деятельность;</t>
  </si>
  <si>
    <t>проведение различных по форме и тематике культурно-массовых мероприятий: праздники, представления, смотры, фестивали, конкурсы, концерты, выставки, вечера, спектакли, игровые развлекательные программы и другие формы показа результатов творческой деятельности клубных формирований, а также спектакли, концерты и другие культурно-зрелищные и выставочные мероприятия с участием профессиональных коллективов, исполнителей, авторов;</t>
  </si>
  <si>
    <t>проведение семинаров, мастер-классов, круглых столов, конференций в рамках повышения профессиональной компетенции работников учреждений культуры;</t>
  </si>
  <si>
    <t>содействует участию лучших коллективов и индивидуальных исполнителей учреждений культуры в мероприятиях регионального, окружного, областного значения и других, а также организует гастрольную и обменную концертную деятельность коллективов художественной самодеятельности, профессиональных творческих коллективов;</t>
  </si>
  <si>
    <t>организует совместную работу с научными и образовательными учреждениями, взаимодействует со структурами, осуществляющими социальные мероприятия, направленные на поддержку социально незащищенных слоев населения (объединения пожилых людей, инвалидов); на поддержку общественных инициатив (экологические движения, семейные клубы, молодежные объединения); патриотическое воспитание;</t>
  </si>
  <si>
    <t>создает, развивает и организует работу любительских творческих коллективов, кружков, студий, любительских объединений, клубов по интересам различной направленности и других клубных формирований;</t>
  </si>
  <si>
    <t>организует кино-видеообслуживание населения;</t>
  </si>
  <si>
    <t>обеспечивает сбор статистических и аналитических отчетов, планов установленной формы от муниципальных учреждений культуры района, обобщение и анализ данных; мониторинг деятельности муниципальных учреждений культуры;</t>
  </si>
  <si>
    <t>проводит на территории муниципального района научные исследования по выявлению, изучению и постановке на охрану объектов культурного наследия (памятников истории и культуры), проведение мероприятий по использованию и популяризации культурного наследия.</t>
  </si>
  <si>
    <t>организация и проведение вечеров отдыха, танцевальных и других вечеров, праздников, встреч, гражданских и семейных обрядов, литературно-музыкальных гостиных, балов, дискотек, концертов, поздравлений, спектаклей, детских утренников, поздравлений, игровых познавательных культурно-развлекательных программ, ярмарок, выставок-продаж и других культурно¬досуговых мероприятий, в том числе по заявкам организаций, предприятий и отдельных граждан;</t>
  </si>
  <si>
    <t>предоставление в аренду концертного, театрального (малого), дискотечного залов, кафе и других помещений, услуги общепита;</t>
  </si>
  <si>
    <t>предоставление оркестров, ансамблей, самодеятельных художественных коллективов и отдельных исполнителей для семейных и гражданских праздников, концертов, балов, торжественных мероприятий;</t>
  </si>
  <si>
    <t xml:space="preserve">обучение в платных кружках, студиях, клубах по интересам, на курсах; </t>
  </si>
  <si>
    <t>оказание консультативной, методической и организационно-творческой помощи в подготовке и проведении культурно-досуговых мероприятий, продажа репертуарно-методических материалов;</t>
  </si>
  <si>
    <t>предоставление услуг по прокату сценических костюмов, аудио - видеокассет с записями отечественных и зарубежных музыкальных и художественно-документальных произведений, звукоусилительной и осветительной аппаратуры, музыкальных инструментов и другого профильного и технического (столы, стулья, посуда) оборудования, изготовление сценических костюмов, обуви, реквизита;</t>
  </si>
  <si>
    <t xml:space="preserve">предоставление игровых комнат для детей (с сотрудником Учреждения); </t>
  </si>
  <si>
    <t xml:space="preserve">организация в установленном порядке работы клубов и секций, групп туризма и здоровья, компьютерных клубов, игровых залов, услуги бильярда и других подобных игровых и развлекательных досуговых объектов; </t>
  </si>
  <si>
    <t>публичный кино-, видео показ;</t>
  </si>
  <si>
    <t>организация лекториев, занятий на факультетах народных университетов культуры;</t>
  </si>
  <si>
    <t>предоставление услуг звукозаписи, монофоническая и стереофоническая запись речи и пения, перезапись музыкальных и литературных произведений на компакт-диск;</t>
  </si>
  <si>
    <t>подготовка, тиражирование и реализация информационно-справочных изданий, методических пособий, видеоматериалов и фонограмм, связанных с деятельностью Учреждения;</t>
  </si>
  <si>
    <t>предоставление грантов участникам конкурсов, в том числе некоммерческим организациям, на реализацию проектов, определенных на конкурсной основе, в соответствии с порядком предоставления грантов, утвержденным локальным актом учреждения согласованным с Наблюдательным советом.</t>
  </si>
  <si>
    <t xml:space="preserve">Организация и проведение мероприятий (бесплатно) </t>
  </si>
  <si>
    <t xml:space="preserve">Организация и проведение мероприятий (платно) </t>
  </si>
  <si>
    <t xml:space="preserve">Организация деятельности клубных формирований и формирований самодеятельного народного творчества (бесплатно) </t>
  </si>
  <si>
    <t xml:space="preserve">Организация деятельности клубных формирований и формирований самодеятельного народного творчества (платно) </t>
  </si>
  <si>
    <t>Показ кинофильмов (бесплатно)</t>
  </si>
  <si>
    <t>1-40, 2-0, 3-10, 4-11, 9-1</t>
  </si>
  <si>
    <t>200/150</t>
  </si>
  <si>
    <t>200/100/150</t>
  </si>
  <si>
    <t>400/300/200</t>
  </si>
  <si>
    <t>300/200</t>
  </si>
  <si>
    <t>Песня в подарок (текст, музыка, видеомонтаж)</t>
  </si>
  <si>
    <t>детский день рождение для малышей (2 часа)</t>
  </si>
  <si>
    <t>выпускной вечер  (3 часа)</t>
  </si>
  <si>
    <t>Проведение  мероприятий:</t>
  </si>
  <si>
    <t>с 16.10.2020</t>
  </si>
  <si>
    <t>с 01.09.2020</t>
  </si>
  <si>
    <t>Аранжировка музыки (номер)</t>
  </si>
  <si>
    <t>Запись вокала (номер)</t>
  </si>
  <si>
    <t>Написание фонограммы (номер)</t>
  </si>
  <si>
    <t>Концертные номера (номер)</t>
  </si>
  <si>
    <t>Услуги свето-звукооператора (час)</t>
  </si>
  <si>
    <t>Услуги по ведению мероприятия (час)</t>
  </si>
  <si>
    <t>Выездная детская программа (час)</t>
  </si>
  <si>
    <t>Поздравление Деда Мороза и Снегурочки (выезд на дом) (заказ)</t>
  </si>
  <si>
    <t>Услуги ди-джея (час)</t>
  </si>
  <si>
    <t>Занятие в студиях общего эстетического развития для детей (занятие)</t>
  </si>
  <si>
    <t>Занятие в студиях общего эстетического развития (для взрослых) (занятие)</t>
  </si>
  <si>
    <t>Улучшение материально-технической базы</t>
  </si>
  <si>
    <t>на 01 января 2022 года</t>
  </si>
  <si>
    <t>от 31 января 2022 года № 41</t>
  </si>
  <si>
    <t>год 2021</t>
  </si>
  <si>
    <t>Постановление администрации района от 29.02.2012г. №361 (с изм.от 03.02.2014г. №158, от 23.04.2014г. №789, от 22.12.2017г. №2681, от 27.12.2019г. №2604, от 19.02.2020г. №273, от 14.10.2020г. №1560, от 14.05.2021 №748)</t>
  </si>
  <si>
    <t>заведующий МБДОУ "Излучинский ДСКВ "Сказка" Гринцова Светлана Владимировна</t>
  </si>
  <si>
    <t xml:space="preserve">В соответствии с перечнем муниципальных услуг и муниципальным заданием на 2021г. учреждение оказывало услуги: 
     1. Организация и проведение мероприятий (бесплатно) 95 570 чел. / 927 мероприятий 
     2. Организация и проведение мероприятий (платно) 3 875 чел. / 54 мероприятия
     3. Организация деятельности клубных формирований и формирований самодеятельного народного творчества (бесплатно) 456 чел
     4. Организация деятельности клубных формирований и формирований самодеятельного народного творчества (платно) 20 чел.
     5. Показ кинофильмов (бесплатно) 11 187 чел.
</t>
  </si>
  <si>
    <t>Информация об исполнении задания учредителя за 2020-2021 год представлена в  разделе 2.5 настоящего отчета.</t>
  </si>
  <si>
    <t xml:space="preserve"> - АО "Югра-Экология" (аванс вывоз ТБО за январь 2022г.) на сумму 546,72 руб.
  - АО "Излучинское многопрофильное коммунальное хозяйство" (аванс водоснабжение за январь 2021г.) на сумму 2 460,64 руб.
    - ООО "Нижневартовские коммунальные системы" (аванс водоснабжение за январь 2022г.) на сумму 724,10 руб.
 - МКП «ИЖКХ» (аванс водоснабжение за январь  2022г.) на сумму 3 705,74 руб.
 - ИП Дмитриев А.Ю. аванс за поставку сценической обуви со сроком поставки январь 2022г. на сумму 77 920,00 руб.
- ООО «Трапеза» аванс за поставку ОС и материалов со сроком поставки январь 2022г. на сумму 42 863,67 руб.</t>
  </si>
  <si>
    <t xml:space="preserve"> - МРИ ФНС № 6 по ХМАО-Югре (страховые взносы в ПФ за декабрь 2021 со сроком оплаты 15.01.2022г.) на сумму 452 895,23 руб.
     - АО «Ростелеком» услугис вязи за декабрь 2021г. со сроком оплаты январь 2022г. на сумму 2,15 руб.                                                                        - АО "Нижневартовская ГРЭС" теплоснабжение за декабрь 2021г. со сроком оплаты январь 2022г. на сумму 42 795,86 руб.
     - ООО "НЭСКО" электроэнергия за декабрь 2021 со сроком оплаты январь 2022г. на сумму 8 478,59 руб.
 - АО "Газпром энергосбыт Тюмень" электроэнергия за декабрь 2021 со сроком оплаты январь 2022г. на сумму 59 709,57 руб.
   - АО "Городские электрические сети" теплоснабжение за декабрь 2021г. со сроком оплаты январь 2022г. на сумму 2 082,70 руб.
 - Администация гп.Излучинск теплоснабжение за декабрь 2021г. со сроком оплаты январь 2022г. В сумме 25 536,59 руб.
- ТСЖ (недвижимости) "Оазис" теплоснабжение за декабрь 2021г. со сроком оплаты январь 2022г в сумме 2 465,95 руб..
     - ООО «Гиппократ» медицинский осмотр за декабрь 2021 со сроком оплаты январь 2022г. на сумму 4 485,00 руб.
- ПАО «Банк «ФК «Открытие» услуги эквайринга за декабрь 2021г. В сумме 7 486,18 руб.
- ООО «Сеть кинотеатров премьер-зал» услуги проката фильмов за декабрь 2021г. на сумму 35 430,00 руб.
     - ООО "ОКИС-С" бензин за декабрь 2021 со сроком январь 2022г. на сумму 10 384,00 руб.</t>
  </si>
  <si>
    <t>изм.валюты баланса</t>
  </si>
  <si>
    <t>100/50</t>
  </si>
  <si>
    <t>Дискотека: взрослый/детский (от 0 до 14лет)</t>
  </si>
  <si>
    <t>Новогоднее представление (со спектаклем): взрослый/детский (до 14 лет)/коллективная заявка (свыше 15 чел)</t>
  </si>
  <si>
    <t>400/300/250</t>
  </si>
  <si>
    <t>300/250</t>
  </si>
  <si>
    <t>детский день рождение с мастер-классом (3 часа)</t>
  </si>
  <si>
    <t>детский день рождение без мастер-класса (3 часа)</t>
  </si>
  <si>
    <t xml:space="preserve">Видео поздравление (монтаж видеоматериала заказчика) </t>
  </si>
  <si>
    <t>Видео поздравление песочной анимацией (монтаж видеоматериала исполнителя)</t>
  </si>
  <si>
    <t>Мастер-класс:</t>
  </si>
  <si>
    <t>танцевальный (1 час)</t>
  </si>
  <si>
    <t>рисование акриловыми красками на холсте</t>
  </si>
  <si>
    <t>рисование акриловыми красками на холсте с подрамником</t>
  </si>
  <si>
    <t>в т.ч. минус налог УСН -24 500 руб.</t>
  </si>
  <si>
    <t>остаток на конец года по счету</t>
  </si>
  <si>
    <t xml:space="preserve">Работа учреждения в 2021 году проводилась в онлайн пространстве в соответствие с годовым календарно-тематическим планом, куда входят народные, государственные, районные праздники, памятные даты военной истории, познавательные и развивающие программы в формате фотовыставок, концертов, фестивалей, спектаклей, театрализованных сюжетов, викторин, мастер-классов.  </t>
  </si>
  <si>
    <t>Инновационной формой работы можно назвать  организацию и проведение таких онлайн – фестивалей и конкурсов, как: Открытый интернет-фестиваль народного творчества «Боярыня наша, Масленица!» (участников – 111человек);  Открытый  онлайн фестиваль – конкурс  талантов  «Весеннее настроение» (участников – 115 человек); Открытый  интернет - конкурс народного творчества  «Покров день» (участников – 79  человек); Открытый  интернет – конкурс «Богат талантами любимый округ» посвященный  91-ой  годовщине образования  Ханты-Мансийского автономного округа – Югры (участников – 98 человек).</t>
  </si>
  <si>
    <t>Данная форма работы позволила расширить географию участников, также увеличить поступления от основной приносящей доход деятельности в размере  65000 рублей</t>
  </si>
  <si>
    <t>Творческие коллективы  и отдельные исполнители РМАУ «МКДК «Арлекино» принимали активное участие в онлайн районных фестивалях, акциях, марафонах.  Самые масштабные были приурочены к празднованию 76-ой годовщины Победы в Великой отечественной Войне.</t>
  </si>
  <si>
    <t>Учреждение активно приняло участие в таких проектах, как -  «Песни Великой Победы», «Наши лица Победы», «Герои Победы», «Бессмертный полк», акция памяти «Блокадный хлеб», «Свеча памяти», «Письма с фронта», «Поем «День Победы» вместе со всей страной», всероссийский кинопоказ военных фильмов «Великое кино великой страны».</t>
  </si>
  <si>
    <t>За  2021 год  в  «Межпоселенческом  культурно-досуговом комплексе «Арлекино» было отснято около 200 новых видеосюжетов с просмотром более 400 тысяч человек. Видеосюжеты размещаются на официальном сайте учреждения, в социальных сетях, мессенджерах.  Все видеосюжеты адаптированы для разных возрастных категорий населения.</t>
  </si>
  <si>
    <t>Для населения на базе культурно-досугового комплекса «Арлекино» работают 32 клубных формирований по интересам, кружки, творческие коллективы, с количеством участников в них 476 человек.     Коллективов, имеющих звание – 5:  «Народный самодеятельный коллектив» фольклорный ансамбль «Махоня», «Образцовый художественный коллектив» эстрадная студия «440 ГЕРЦ», «Народный самодеятельный коллектив» эстрадная группа «Шайн», «Образцовый художественный коллектив» студия эстрадного танца Екатерины Силаевой «СтЕС», «Почетный коллектив народного творчества» самодеятельный коллектив» ансамбль Ветеранов труда «Рябинушка».</t>
  </si>
  <si>
    <t xml:space="preserve">Руководители коллективов частично продолжали работу дистанционно, с использованием разных интернет-платформ, как в индивидуальной, так и в групповой форме, а также проводят мелкогрупповые занятия в очном режиме. </t>
  </si>
  <si>
    <t>В 2021 году 26 клубных формирований (94 человека) приняли участие в 62 онлайн конкурсах и фестивалях разного уровня и завоевали 3 Гран-При и 50 дипломов лауреатов 1, 2, 3 степени в международных, всероссийских, окружных фестивалях и конкурсах.</t>
  </si>
  <si>
    <t>В 2021 году РМАУ «МКДК «Арлекино» принимало активное участие в грантовых конкурсах.  Так, одержав победу  в конкурсе «Поддержка модернизации кинозалов в 2021 году», организованный Федеральным фондом социальной и экономической поддержки отечественной кинематографии, в рамках федерального проекта «Культурная среда» национального проекта «Культура», было получено  5 миллионов рублей на модернизацию концертного зала под кинопоказы. За период с 25 декабря 2021 по 23 января 2022 года было продемонстрировано 65 киносеансов, с общим числом зрителей – 1388.</t>
  </si>
  <si>
    <t xml:space="preserve">В проекте «Песни Великой Победы» солистами и учреждения было исполнено более 30 песен военных лет. 
Одним из крупных онлайн мероприятий стал    X открытый интернет-фестиваль самодеятельного художественного творчества «Чтобы помнить!», посвященный 76-летию Победы в Великой Отечественной Войне, в котором  приняло участие 348 человек. </t>
  </si>
  <si>
    <t xml:space="preserve">А также проект «Видим музыку вместе» - проект победитель грантового конкурса программы «Формула хороших дел» ПАО «Сибур холдинг».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</si>
</sst>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Times New Roman"/>
      <family val="1"/>
      <charset val="204"/>
    </font>
    <font>
      <sz val="10"/>
      <color theme="1"/>
      <name val="Times New Roman"/>
      <family val="1"/>
      <charset val="204"/>
    </font>
    <font>
      <sz val="9"/>
      <color theme="1"/>
      <name val="Times New Roman"/>
      <family val="1"/>
      <charset val="204"/>
    </font>
    <font>
      <sz val="10"/>
      <color theme="1"/>
      <name val="Calibri"/>
      <family val="2"/>
      <scheme val="minor"/>
    </font>
    <font>
      <sz val="8"/>
      <color theme="1"/>
      <name val="Calibri"/>
      <family val="2"/>
      <scheme val="minor"/>
    </font>
    <font>
      <sz val="9"/>
      <color theme="1"/>
      <name val="Calibri"/>
      <family val="2"/>
      <scheme val="minor"/>
    </font>
    <font>
      <sz val="8"/>
      <color theme="1"/>
      <name val="Times New Roman"/>
      <family val="1"/>
      <charset val="204"/>
    </font>
    <font>
      <sz val="10"/>
      <name val="Arial"/>
      <family val="2"/>
      <charset val="204"/>
    </font>
    <font>
      <sz val="12"/>
      <color indexed="8"/>
      <name val="Times New Roman"/>
      <family val="1"/>
      <charset val="204"/>
    </font>
    <font>
      <sz val="9"/>
      <color indexed="8"/>
      <name val="Times New Roman"/>
      <family val="1"/>
      <charset val="204"/>
    </font>
    <font>
      <sz val="12"/>
      <color theme="1"/>
      <name val="Times New Roman"/>
      <family val="1"/>
      <charset val="204"/>
    </font>
    <font>
      <sz val="12"/>
      <color rgb="FF000000"/>
      <name val="Times New Roman"/>
      <family val="1"/>
      <charset val="204"/>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232">
    <xf numFmtId="0" fontId="0" fillId="0" borderId="0" xfId="0"/>
    <xf numFmtId="0" fontId="1" fillId="0" borderId="0" xfId="0" applyFont="1"/>
    <xf numFmtId="0" fontId="1" fillId="0" borderId="3" xfId="0" applyFont="1" applyBorder="1"/>
    <xf numFmtId="0" fontId="1" fillId="0" borderId="3" xfId="0" applyFont="1" applyBorder="1" applyAlignment="1">
      <alignment wrapText="1"/>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0" fillId="0" borderId="0" xfId="0" applyAlignment="1">
      <alignment vertical="top" wrapText="1"/>
    </xf>
    <xf numFmtId="0" fontId="2" fillId="0" borderId="3" xfId="0" applyFont="1" applyBorder="1" applyAlignment="1">
      <alignment horizontal="center" vertical="center" wrapText="1"/>
    </xf>
    <xf numFmtId="0" fontId="1" fillId="0" borderId="3" xfId="0" applyFont="1" applyBorder="1" applyAlignment="1">
      <alignment vertical="top" wrapText="1"/>
    </xf>
    <xf numFmtId="0" fontId="1" fillId="0" borderId="3" xfId="0" applyFont="1" applyBorder="1" applyAlignment="1">
      <alignment vertical="center"/>
    </xf>
    <xf numFmtId="0" fontId="1" fillId="0" borderId="3"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3" xfId="0" applyBorder="1" applyAlignment="1">
      <alignment vertical="top"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xf>
    <xf numFmtId="0" fontId="0" fillId="0" borderId="0" xfId="0" applyNumberFormat="1" applyAlignment="1">
      <alignment horizontal="center" vertical="top" wrapText="1"/>
    </xf>
    <xf numFmtId="0" fontId="0" fillId="0" borderId="0" xfId="0" applyAlignment="1">
      <alignment horizontal="center"/>
    </xf>
    <xf numFmtId="0" fontId="0" fillId="0" borderId="0" xfId="0" applyFont="1"/>
    <xf numFmtId="0" fontId="0" fillId="0" borderId="0" xfId="0" applyFont="1" applyAlignment="1">
      <alignment horizontal="center"/>
    </xf>
    <xf numFmtId="0" fontId="0" fillId="0" borderId="3" xfId="0" applyFont="1" applyBorder="1" applyAlignment="1">
      <alignment horizontal="center"/>
    </xf>
    <xf numFmtId="0" fontId="1" fillId="0" borderId="3"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0" borderId="1" xfId="0" applyFont="1" applyBorder="1"/>
    <xf numFmtId="0" fontId="1" fillId="0" borderId="1" xfId="0" applyFont="1" applyBorder="1" applyAlignment="1">
      <alignment horizontal="right" vertical="center"/>
    </xf>
    <xf numFmtId="0" fontId="4" fillId="0" borderId="3" xfId="0" applyFont="1" applyBorder="1"/>
    <xf numFmtId="1" fontId="4" fillId="0" borderId="3" xfId="0" applyNumberFormat="1" applyFont="1" applyBorder="1"/>
    <xf numFmtId="0" fontId="2" fillId="0" borderId="3" xfId="0" applyFont="1" applyBorder="1" applyAlignment="1">
      <alignment horizontal="center" vertical="top" wrapText="1"/>
    </xf>
    <xf numFmtId="0" fontId="2" fillId="0" borderId="3" xfId="0" applyFont="1" applyBorder="1" applyAlignment="1">
      <alignment vertical="top" wrapText="1"/>
    </xf>
    <xf numFmtId="1" fontId="0" fillId="0" borderId="3" xfId="0" applyNumberFormat="1" applyBorder="1" applyAlignment="1">
      <alignment vertical="top" wrapText="1"/>
    </xf>
    <xf numFmtId="2" fontId="0" fillId="0" borderId="3" xfId="0" applyNumberFormat="1" applyBorder="1" applyAlignment="1">
      <alignment vertical="top" wrapText="1"/>
    </xf>
    <xf numFmtId="0" fontId="1" fillId="0" borderId="0" xfId="0" applyFont="1"/>
    <xf numFmtId="4" fontId="0" fillId="0" borderId="0" xfId="0" applyNumberFormat="1"/>
    <xf numFmtId="4" fontId="0" fillId="0" borderId="0" xfId="0" applyNumberFormat="1" applyAlignment="1">
      <alignment horizontal="center" vertical="top" wrapText="1"/>
    </xf>
    <xf numFmtId="4" fontId="0" fillId="0" borderId="0" xfId="0" applyNumberFormat="1" applyAlignment="1">
      <alignment vertical="top" wrapText="1"/>
    </xf>
    <xf numFmtId="0" fontId="1" fillId="0" borderId="3" xfId="0" applyFont="1" applyBorder="1" applyAlignment="1">
      <alignment horizontal="center" vertical="top" wrapText="1"/>
    </xf>
    <xf numFmtId="1" fontId="5" fillId="0" borderId="3" xfId="0" applyNumberFormat="1" applyFont="1" applyBorder="1"/>
    <xf numFmtId="0" fontId="1" fillId="0" borderId="0" xfId="0" applyFont="1" applyFill="1"/>
    <xf numFmtId="0" fontId="4" fillId="0" borderId="3" xfId="0" applyFont="1" applyFill="1" applyBorder="1"/>
    <xf numFmtId="1" fontId="0" fillId="0" borderId="0" xfId="0" applyNumberFormat="1" applyAlignment="1">
      <alignment vertical="top" wrapText="1"/>
    </xf>
    <xf numFmtId="0" fontId="6" fillId="0" borderId="3" xfId="0" applyFont="1" applyBorder="1"/>
    <xf numFmtId="1" fontId="6" fillId="0" borderId="3" xfId="0" applyNumberFormat="1" applyFont="1" applyBorder="1"/>
    <xf numFmtId="0" fontId="1" fillId="0" borderId="3" xfId="0" applyFont="1" applyBorder="1" applyAlignment="1">
      <alignment horizontal="center"/>
    </xf>
    <xf numFmtId="0" fontId="1" fillId="0" borderId="0" xfId="0" applyFont="1"/>
    <xf numFmtId="0" fontId="1" fillId="0" borderId="3" xfId="0" applyFont="1" applyBorder="1" applyAlignment="1">
      <alignment horizontal="center" vertical="center" wrapText="1"/>
    </xf>
    <xf numFmtId="0" fontId="1" fillId="0" borderId="0" xfId="0" applyFont="1" applyBorder="1" applyAlignment="1">
      <alignment horizontal="center" vertical="top" wrapText="1"/>
    </xf>
    <xf numFmtId="0" fontId="9" fillId="0" borderId="0" xfId="1" applyFont="1" applyBorder="1" applyAlignment="1">
      <alignment vertical="top" wrapText="1"/>
    </xf>
    <xf numFmtId="0" fontId="11" fillId="0" borderId="0" xfId="0" applyFont="1" applyAlignment="1">
      <alignment horizontal="justify" vertical="center"/>
    </xf>
    <xf numFmtId="0" fontId="11" fillId="0" borderId="0" xfId="0" applyFont="1" applyAlignment="1">
      <alignment vertical="center"/>
    </xf>
    <xf numFmtId="0" fontId="4" fillId="0" borderId="0" xfId="0" applyFont="1" applyAlignment="1">
      <alignment vertical="top" wrapText="1"/>
    </xf>
    <xf numFmtId="0" fontId="4" fillId="0" borderId="0" xfId="0" applyFont="1" applyAlignment="1">
      <alignment wrapText="1"/>
    </xf>
    <xf numFmtId="0" fontId="12" fillId="0" borderId="0" xfId="0" applyFont="1"/>
    <xf numFmtId="0" fontId="6" fillId="0" borderId="3" xfId="0" applyFont="1" applyBorder="1" applyAlignment="1">
      <alignment vertical="top" wrapText="1"/>
    </xf>
    <xf numFmtId="0" fontId="6" fillId="0" borderId="3" xfId="0" applyFont="1" applyFill="1" applyBorder="1" applyAlignment="1">
      <alignment vertical="top" wrapText="1"/>
    </xf>
    <xf numFmtId="0" fontId="10" fillId="0" borderId="0" xfId="1" applyFont="1" applyBorder="1" applyAlignment="1">
      <alignment vertical="top" wrapText="1"/>
    </xf>
    <xf numFmtId="0" fontId="2" fillId="0" borderId="0"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xf>
    <xf numFmtId="0" fontId="1" fillId="0" borderId="0" xfId="0" applyFont="1"/>
    <xf numFmtId="0" fontId="1" fillId="0" borderId="3" xfId="0" applyFont="1" applyBorder="1" applyAlignment="1">
      <alignment horizontal="center" vertical="center" wrapText="1"/>
    </xf>
    <xf numFmtId="4" fontId="3" fillId="0" borderId="3" xfId="0" applyNumberFormat="1" applyFont="1" applyBorder="1" applyAlignment="1">
      <alignment vertical="top" wrapText="1"/>
    </xf>
    <xf numFmtId="4" fontId="2" fillId="0" borderId="3" xfId="0" applyNumberFormat="1" applyFont="1" applyBorder="1" applyAlignment="1">
      <alignment vertical="top" wrapText="1"/>
    </xf>
    <xf numFmtId="4" fontId="7" fillId="0" borderId="3" xfId="0" applyNumberFormat="1" applyFont="1" applyBorder="1" applyAlignment="1">
      <alignment vertical="top" wrapText="1"/>
    </xf>
    <xf numFmtId="4" fontId="2" fillId="0" borderId="3" xfId="0" applyNumberFormat="1" applyFont="1" applyBorder="1" applyAlignment="1">
      <alignment horizontal="center" vertical="top" wrapText="1"/>
    </xf>
    <xf numFmtId="4" fontId="0" fillId="0" borderId="0" xfId="0" applyNumberFormat="1" applyFont="1"/>
    <xf numFmtId="0" fontId="0" fillId="0" borderId="3" xfId="0" applyBorder="1" applyAlignment="1">
      <alignment horizontal="center" vertical="top" wrapText="1"/>
    </xf>
    <xf numFmtId="0" fontId="0" fillId="0" borderId="3" xfId="0" applyBorder="1" applyAlignment="1">
      <alignment vertical="top" wrapText="1"/>
    </xf>
    <xf numFmtId="0" fontId="1" fillId="0" borderId="0" xfId="0" applyFont="1" applyAlignment="1">
      <alignment wrapText="1"/>
    </xf>
    <xf numFmtId="4" fontId="1" fillId="0" borderId="3" xfId="0" applyNumberFormat="1" applyFont="1" applyBorder="1" applyAlignment="1">
      <alignment horizontal="center" wrapText="1"/>
    </xf>
    <xf numFmtId="0" fontId="1" fillId="0" borderId="0" xfId="0" applyFont="1" applyAlignment="1">
      <alignment vertical="top" wrapText="1"/>
    </xf>
    <xf numFmtId="0" fontId="1" fillId="0" borderId="3" xfId="0" applyFont="1" applyBorder="1" applyAlignment="1">
      <alignment horizontal="center" vertical="top" wrapText="1"/>
    </xf>
    <xf numFmtId="0" fontId="1" fillId="0" borderId="3" xfId="0" applyFont="1" applyBorder="1" applyAlignment="1">
      <alignment horizontal="center" wrapText="1"/>
    </xf>
    <xf numFmtId="0" fontId="1" fillId="0" borderId="3" xfId="0" applyFont="1" applyBorder="1" applyAlignment="1">
      <alignment wrapText="1"/>
    </xf>
    <xf numFmtId="0" fontId="1" fillId="0" borderId="3" xfId="0" applyFont="1" applyBorder="1" applyAlignment="1">
      <alignment horizontal="center"/>
    </xf>
    <xf numFmtId="0" fontId="1" fillId="0" borderId="0" xfId="0" applyFont="1"/>
    <xf numFmtId="0" fontId="1" fillId="0" borderId="3" xfId="0" applyFont="1" applyBorder="1" applyAlignment="1">
      <alignment horizontal="center" vertical="center" wrapText="1"/>
    </xf>
    <xf numFmtId="3" fontId="1" fillId="0" borderId="3" xfId="0" applyNumberFormat="1" applyFont="1" applyBorder="1" applyAlignment="1">
      <alignment horizontal="center" wrapText="1"/>
    </xf>
    <xf numFmtId="0" fontId="1" fillId="0" borderId="6" xfId="0" applyFont="1" applyBorder="1" applyAlignment="1">
      <alignment vertical="top" wrapText="1"/>
    </xf>
    <xf numFmtId="0" fontId="1" fillId="0" borderId="3" xfId="0" applyFont="1" applyBorder="1" applyAlignment="1">
      <alignment vertical="top" wrapText="1"/>
    </xf>
    <xf numFmtId="0" fontId="5" fillId="0" borderId="3" xfId="0" applyFont="1" applyBorder="1" applyAlignment="1">
      <alignment vertical="top" wrapText="1"/>
    </xf>
    <xf numFmtId="0" fontId="2" fillId="0" borderId="6" xfId="0" applyFont="1" applyBorder="1" applyAlignment="1">
      <alignment horizontal="center" wrapText="1"/>
    </xf>
    <xf numFmtId="0" fontId="0" fillId="0" borderId="3" xfId="0" applyBorder="1" applyAlignment="1">
      <alignment horizontal="center" vertical="center" wrapText="1"/>
    </xf>
    <xf numFmtId="14" fontId="1" fillId="0" borderId="3" xfId="0" applyNumberFormat="1" applyFont="1" applyBorder="1" applyAlignment="1">
      <alignment horizontal="center"/>
    </xf>
    <xf numFmtId="0" fontId="1" fillId="0" borderId="7" xfId="0" applyFont="1" applyBorder="1" applyAlignment="1">
      <alignment wrapText="1"/>
    </xf>
    <xf numFmtId="3" fontId="1" fillId="0" borderId="2" xfId="0" applyNumberFormat="1" applyFont="1" applyBorder="1" applyAlignment="1">
      <alignment wrapText="1"/>
    </xf>
    <xf numFmtId="3" fontId="1" fillId="0" borderId="7" xfId="0" applyNumberFormat="1" applyFont="1" applyBorder="1" applyAlignment="1">
      <alignment wrapText="1"/>
    </xf>
    <xf numFmtId="0" fontId="1" fillId="0" borderId="2" xfId="0" applyFont="1" applyBorder="1" applyAlignment="1">
      <alignment wrapText="1"/>
    </xf>
    <xf numFmtId="0" fontId="2" fillId="0" borderId="2" xfId="0" applyFont="1" applyBorder="1" applyAlignment="1">
      <alignment wrapText="1"/>
    </xf>
    <xf numFmtId="0" fontId="2" fillId="0" borderId="7" xfId="0" applyFont="1" applyBorder="1" applyAlignment="1">
      <alignment wrapText="1"/>
    </xf>
    <xf numFmtId="0" fontId="2" fillId="0" borderId="3" xfId="0" applyFont="1" applyBorder="1" applyAlignment="1">
      <alignment horizontal="center" wrapText="1"/>
    </xf>
    <xf numFmtId="0" fontId="1" fillId="0" borderId="3" xfId="0" applyFont="1" applyFill="1" applyBorder="1" applyAlignment="1">
      <alignment horizontal="center"/>
    </xf>
    <xf numFmtId="0" fontId="1" fillId="0" borderId="3" xfId="0" applyFont="1" applyBorder="1" applyAlignment="1">
      <alignment horizontal="center"/>
    </xf>
    <xf numFmtId="0" fontId="10" fillId="0" borderId="3" xfId="1" applyFont="1" applyBorder="1" applyAlignment="1">
      <alignment vertical="top" wrapText="1"/>
    </xf>
    <xf numFmtId="0" fontId="10" fillId="0" borderId="12" xfId="1" applyFont="1" applyBorder="1" applyAlignment="1">
      <alignment vertical="top" wrapText="1"/>
    </xf>
    <xf numFmtId="0" fontId="10" fillId="0" borderId="0" xfId="1" applyFont="1" applyBorder="1" applyAlignment="1">
      <alignment vertical="top" wrapText="1"/>
    </xf>
    <xf numFmtId="0" fontId="1" fillId="0" borderId="3" xfId="0" applyFont="1" applyBorder="1" applyAlignment="1">
      <alignment horizontal="center" vertical="center"/>
    </xf>
    <xf numFmtId="0" fontId="1"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center" vertical="top" wrapText="1"/>
    </xf>
    <xf numFmtId="0" fontId="2" fillId="0" borderId="3"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wrapText="1"/>
    </xf>
    <xf numFmtId="0" fontId="1" fillId="0" borderId="3" xfId="0" applyFont="1" applyBorder="1" applyAlignment="1">
      <alignment wrapText="1"/>
    </xf>
    <xf numFmtId="0" fontId="1" fillId="0" borderId="2" xfId="0" applyFont="1" applyBorder="1" applyAlignment="1">
      <alignment horizontal="left"/>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3" xfId="0" applyFont="1" applyBorder="1" applyAlignment="1">
      <alignment horizontal="center" vertical="top" wrapText="1"/>
    </xf>
    <xf numFmtId="0" fontId="2" fillId="0" borderId="3" xfId="0" applyFont="1" applyBorder="1" applyAlignment="1">
      <alignment horizontal="center" vertical="center" wrapText="1"/>
    </xf>
    <xf numFmtId="0" fontId="1" fillId="0" borderId="2" xfId="0" applyFont="1" applyBorder="1" applyAlignment="1">
      <alignment horizontal="left" wrapText="1"/>
    </xf>
    <xf numFmtId="0" fontId="3" fillId="0" borderId="3" xfId="0" applyFont="1" applyBorder="1" applyAlignment="1">
      <alignment wrapText="1"/>
    </xf>
    <xf numFmtId="0" fontId="1" fillId="0" borderId="0" xfId="0" applyFont="1"/>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3" fontId="1" fillId="0" borderId="3" xfId="0" applyNumberFormat="1" applyFont="1" applyBorder="1" applyAlignment="1">
      <alignment horizontal="center" wrapText="1"/>
    </xf>
    <xf numFmtId="3" fontId="1" fillId="0" borderId="3" xfId="0" applyNumberFormat="1" applyFont="1" applyBorder="1" applyAlignment="1">
      <alignment horizontal="center"/>
    </xf>
    <xf numFmtId="0" fontId="1" fillId="0" borderId="3" xfId="0" applyFont="1" applyBorder="1" applyAlignment="1">
      <alignment horizontal="center" vertical="center" wrapText="1"/>
    </xf>
    <xf numFmtId="0" fontId="1" fillId="0" borderId="3" xfId="0" applyFont="1" applyBorder="1" applyAlignment="1">
      <alignment horizontal="left"/>
    </xf>
    <xf numFmtId="0" fontId="1" fillId="0" borderId="9" xfId="0" applyFont="1" applyBorder="1" applyAlignment="1">
      <alignment horizontal="lef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3" xfId="0" applyFont="1" applyFill="1" applyBorder="1" applyAlignment="1">
      <alignment vertical="top" wrapText="1"/>
    </xf>
    <xf numFmtId="0" fontId="1" fillId="0" borderId="6" xfId="0" applyFont="1" applyFill="1" applyBorder="1" applyAlignment="1">
      <alignment vertical="top" wrapText="1"/>
    </xf>
    <xf numFmtId="0" fontId="1" fillId="0" borderId="2" xfId="0" applyFont="1" applyFill="1" applyBorder="1" applyAlignment="1">
      <alignment vertical="top" wrapText="1"/>
    </xf>
    <xf numFmtId="0" fontId="1" fillId="0" borderId="7" xfId="0" applyFont="1" applyFill="1" applyBorder="1" applyAlignment="1">
      <alignment vertical="top" wrapText="1"/>
    </xf>
    <xf numFmtId="3" fontId="1" fillId="0" borderId="6"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3" xfId="0" applyNumberFormat="1" applyFont="1" applyFill="1" applyBorder="1" applyAlignment="1">
      <alignment horizontal="center"/>
    </xf>
    <xf numFmtId="0" fontId="1" fillId="0" borderId="10" xfId="0" applyFont="1" applyBorder="1" applyAlignment="1">
      <alignment horizontal="left" vertical="top" wrapText="1"/>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2" fontId="6" fillId="0" borderId="3" xfId="0" applyNumberFormat="1" applyFont="1" applyBorder="1" applyAlignment="1">
      <alignment vertical="top" wrapText="1"/>
    </xf>
    <xf numFmtId="2" fontId="3" fillId="0" borderId="9"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0" fillId="0" borderId="0" xfId="0" applyAlignment="1">
      <alignment horizontal="left" vertical="top" wrapText="1"/>
    </xf>
    <xf numFmtId="0" fontId="5" fillId="0" borderId="3" xfId="0" applyFont="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vertical="top" wrapText="1"/>
    </xf>
    <xf numFmtId="2" fontId="0" fillId="0" borderId="3" xfId="0" applyNumberFormat="1" applyBorder="1" applyAlignment="1">
      <alignment vertical="top" wrapText="1"/>
    </xf>
    <xf numFmtId="4" fontId="6" fillId="0" borderId="3" xfId="0" applyNumberFormat="1" applyFont="1" applyBorder="1" applyAlignment="1">
      <alignment vertical="top" wrapText="1"/>
    </xf>
    <xf numFmtId="4" fontId="0" fillId="0" borderId="3" xfId="0" applyNumberFormat="1" applyBorder="1" applyAlignment="1">
      <alignmen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0" fillId="0" borderId="9" xfId="0" applyBorder="1" applyAlignment="1">
      <alignment horizontal="center"/>
    </xf>
    <xf numFmtId="0" fontId="0" fillId="0" borderId="11" xfId="0" applyBorder="1" applyAlignment="1">
      <alignment horizontal="center"/>
    </xf>
    <xf numFmtId="0" fontId="13" fillId="0" borderId="6"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3" xfId="0" applyFont="1" applyBorder="1" applyAlignment="1">
      <alignment vertical="top" wrapText="1"/>
    </xf>
    <xf numFmtId="0" fontId="7" fillId="0" borderId="6" xfId="0" applyFont="1" applyBorder="1" applyAlignment="1">
      <alignment horizontal="center" vertical="top" wrapText="1"/>
    </xf>
    <xf numFmtId="0" fontId="7" fillId="0" borderId="2" xfId="0" applyFont="1" applyBorder="1" applyAlignment="1">
      <alignment horizontal="center" vertical="top" wrapText="1"/>
    </xf>
    <xf numFmtId="0" fontId="7" fillId="0" borderId="7" xfId="0" applyFont="1" applyBorder="1" applyAlignment="1">
      <alignment horizontal="center" vertical="top" wrapText="1"/>
    </xf>
    <xf numFmtId="0" fontId="1" fillId="0" borderId="6" xfId="0" applyFont="1" applyBorder="1" applyAlignment="1">
      <alignment horizontal="center" wrapText="1"/>
    </xf>
    <xf numFmtId="0" fontId="1" fillId="0" borderId="2" xfId="0" applyFont="1" applyBorder="1" applyAlignment="1">
      <alignment horizontal="center" wrapText="1"/>
    </xf>
    <xf numFmtId="0" fontId="1" fillId="0" borderId="7" xfId="0" applyFont="1" applyBorder="1" applyAlignment="1">
      <alignment horizontal="center" wrapText="1"/>
    </xf>
    <xf numFmtId="3" fontId="1" fillId="0" borderId="6" xfId="0" applyNumberFormat="1" applyFont="1" applyBorder="1" applyAlignment="1">
      <alignment horizontal="center" wrapText="1"/>
    </xf>
    <xf numFmtId="3" fontId="1" fillId="0" borderId="7" xfId="0" applyNumberFormat="1" applyFont="1" applyBorder="1" applyAlignment="1">
      <alignment horizontal="center" wrapText="1"/>
    </xf>
    <xf numFmtId="0" fontId="0" fillId="0" borderId="3" xfId="0" applyBorder="1" applyAlignment="1">
      <alignment horizontal="center" vertical="center" wrapText="1"/>
    </xf>
    <xf numFmtId="0" fontId="0" fillId="0" borderId="0" xfId="0"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xf>
    <xf numFmtId="4" fontId="0" fillId="0" borderId="3" xfId="0" applyNumberFormat="1" applyBorder="1" applyAlignment="1">
      <alignment horizontal="center"/>
    </xf>
    <xf numFmtId="4" fontId="0" fillId="0" borderId="3" xfId="0" applyNumberFormat="1" applyBorder="1" applyAlignment="1">
      <alignment vertical="center" wrapText="1"/>
    </xf>
    <xf numFmtId="4" fontId="0" fillId="0" borderId="3" xfId="0" applyNumberFormat="1" applyFill="1" applyBorder="1" applyAlignment="1">
      <alignment horizontal="center"/>
    </xf>
    <xf numFmtId="0" fontId="0" fillId="0" borderId="3" xfId="0" applyBorder="1"/>
    <xf numFmtId="4" fontId="0" fillId="0" borderId="6" xfId="0" applyNumberFormat="1"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9" xfId="0" applyBorder="1" applyAlignment="1">
      <alignment vertical="top" wrapText="1"/>
    </xf>
    <xf numFmtId="0" fontId="4" fillId="0" borderId="3" xfId="0" applyFont="1" applyBorder="1" applyAlignment="1">
      <alignment horizontal="center" vertical="center" wrapText="1"/>
    </xf>
    <xf numFmtId="4" fontId="6" fillId="0" borderId="3" xfId="0" applyNumberFormat="1" applyFont="1" applyBorder="1" applyAlignment="1">
      <alignment horizontal="center"/>
    </xf>
    <xf numFmtId="0" fontId="6" fillId="0" borderId="3" xfId="0" applyFont="1" applyBorder="1" applyAlignment="1">
      <alignment horizontal="center"/>
    </xf>
    <xf numFmtId="0" fontId="0" fillId="0" borderId="6" xfId="0" applyBorder="1" applyAlignment="1">
      <alignment wrapText="1"/>
    </xf>
    <xf numFmtId="0" fontId="0" fillId="0" borderId="2" xfId="0" applyBorder="1" applyAlignment="1">
      <alignment wrapText="1"/>
    </xf>
    <xf numFmtId="0" fontId="0" fillId="0" borderId="7" xfId="0" applyBorder="1" applyAlignment="1">
      <alignment wrapText="1"/>
    </xf>
    <xf numFmtId="4" fontId="0" fillId="0" borderId="3" xfId="0" applyNumberFormat="1" applyBorder="1" applyAlignment="1">
      <alignment horizontal="right"/>
    </xf>
    <xf numFmtId="1" fontId="0" fillId="0" borderId="3" xfId="0" applyNumberFormat="1" applyBorder="1" applyAlignment="1">
      <alignment horizontal="center"/>
    </xf>
    <xf numFmtId="0" fontId="0" fillId="0" borderId="3" xfId="0" applyBorder="1" applyAlignment="1">
      <alignment horizontal="right"/>
    </xf>
    <xf numFmtId="0" fontId="0" fillId="0" borderId="3" xfId="0" applyNumberFormat="1" applyBorder="1" applyAlignment="1">
      <alignment horizontal="center" vertical="top" wrapText="1"/>
    </xf>
    <xf numFmtId="0" fontId="6" fillId="0" borderId="6" xfId="0" applyFont="1" applyFill="1" applyBorder="1" applyAlignment="1">
      <alignment horizontal="center" wrapText="1"/>
    </xf>
    <xf numFmtId="0" fontId="6" fillId="0" borderId="2" xfId="0" applyFont="1" applyFill="1" applyBorder="1" applyAlignment="1">
      <alignment horizontal="center" wrapText="1"/>
    </xf>
    <xf numFmtId="0" fontId="6" fillId="0" borderId="7" xfId="0" applyFont="1" applyFill="1" applyBorder="1" applyAlignment="1">
      <alignment horizontal="center" wrapText="1"/>
    </xf>
    <xf numFmtId="0" fontId="0" fillId="0" borderId="6" xfId="0" applyNumberFormat="1" applyBorder="1" applyAlignment="1">
      <alignment horizontal="center" vertical="top" wrapText="1"/>
    </xf>
    <xf numFmtId="0" fontId="0" fillId="0" borderId="2" xfId="0" applyNumberFormat="1" applyBorder="1" applyAlignment="1">
      <alignment horizontal="center" vertical="top" wrapText="1"/>
    </xf>
    <xf numFmtId="0" fontId="0" fillId="0" borderId="7" xfId="0" applyNumberFormat="1" applyBorder="1" applyAlignment="1">
      <alignment horizontal="center" vertical="top" wrapText="1"/>
    </xf>
    <xf numFmtId="4" fontId="0" fillId="0" borderId="6" xfId="0" applyNumberForma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 fillId="0" borderId="0" xfId="0" applyFont="1" applyFill="1" applyBorder="1" applyAlignment="1">
      <alignment horizontal="left" vertical="top" wrapText="1"/>
    </xf>
    <xf numFmtId="0" fontId="1" fillId="0" borderId="0" xfId="0" applyFont="1" applyAlignment="1">
      <alignment horizontal="left" vertical="top"/>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93"/>
  <sheetViews>
    <sheetView view="pageBreakPreview" zoomScaleNormal="100" zoomScaleSheetLayoutView="100" workbookViewId="0">
      <selection activeCell="A82" sqref="A82:C82"/>
    </sheetView>
  </sheetViews>
  <sheetFormatPr defaultRowHeight="15" x14ac:dyDescent="0.25"/>
  <cols>
    <col min="1" max="2" width="10.7109375" style="1" customWidth="1"/>
    <col min="3" max="3" width="29.140625" style="1" customWidth="1"/>
    <col min="4" max="4" width="27.28515625" style="1" customWidth="1"/>
    <col min="5" max="5" width="12.42578125" style="1" customWidth="1"/>
    <col min="6" max="16384" width="9.140625" style="1"/>
  </cols>
  <sheetData>
    <row r="1" spans="1:5" x14ac:dyDescent="0.25">
      <c r="A1" s="1" t="s">
        <v>0</v>
      </c>
    </row>
    <row r="2" spans="1:5" x14ac:dyDescent="0.25">
      <c r="A2" s="1" t="s">
        <v>1</v>
      </c>
    </row>
    <row r="3" spans="1:5" x14ac:dyDescent="0.25">
      <c r="A3" s="1" t="s">
        <v>2</v>
      </c>
    </row>
    <row r="4" spans="1:5" x14ac:dyDescent="0.25">
      <c r="A4" s="43" t="s">
        <v>219</v>
      </c>
    </row>
    <row r="6" spans="1:5" x14ac:dyDescent="0.25">
      <c r="A6" s="103" t="s">
        <v>3</v>
      </c>
      <c r="B6" s="103"/>
      <c r="C6" s="103"/>
      <c r="D6" s="103"/>
      <c r="E6" s="103"/>
    </row>
    <row r="7" spans="1:5" x14ac:dyDescent="0.25">
      <c r="A7" s="103" t="s">
        <v>4</v>
      </c>
      <c r="B7" s="103"/>
      <c r="C7" s="103"/>
      <c r="D7" s="103"/>
      <c r="E7" s="103"/>
    </row>
    <row r="8" spans="1:5" x14ac:dyDescent="0.25">
      <c r="A8" s="103" t="s">
        <v>5</v>
      </c>
      <c r="B8" s="103"/>
      <c r="C8" s="103"/>
      <c r="D8" s="103"/>
      <c r="E8" s="103"/>
    </row>
    <row r="9" spans="1:5" x14ac:dyDescent="0.25">
      <c r="A9" s="103" t="s">
        <v>218</v>
      </c>
      <c r="B9" s="103"/>
      <c r="C9" s="103"/>
      <c r="D9" s="103"/>
      <c r="E9" s="103"/>
    </row>
    <row r="11" spans="1:5" x14ac:dyDescent="0.25">
      <c r="A11" s="1" t="s">
        <v>6</v>
      </c>
      <c r="C11" s="29"/>
      <c r="D11" s="30" t="s">
        <v>149</v>
      </c>
      <c r="E11" s="30"/>
    </row>
    <row r="12" spans="1:5" x14ac:dyDescent="0.25">
      <c r="A12" s="104" t="s">
        <v>7</v>
      </c>
      <c r="B12" s="104"/>
      <c r="C12" s="104"/>
      <c r="D12" s="104"/>
      <c r="E12" s="104"/>
    </row>
    <row r="13" spans="1:5" x14ac:dyDescent="0.25">
      <c r="A13" s="1" t="s">
        <v>8</v>
      </c>
      <c r="C13" s="116" t="s">
        <v>10</v>
      </c>
      <c r="D13" s="116"/>
      <c r="E13" s="116"/>
    </row>
    <row r="14" spans="1:5" x14ac:dyDescent="0.25">
      <c r="A14" s="1" t="s">
        <v>9</v>
      </c>
      <c r="C14" s="116" t="s">
        <v>220</v>
      </c>
      <c r="D14" s="116"/>
      <c r="E14" s="116"/>
    </row>
    <row r="15" spans="1:5" x14ac:dyDescent="0.25">
      <c r="A15" s="103" t="s">
        <v>11</v>
      </c>
      <c r="B15" s="103"/>
      <c r="C15" s="103"/>
      <c r="D15" s="103"/>
      <c r="E15" s="103"/>
    </row>
    <row r="16" spans="1:5" x14ac:dyDescent="0.25">
      <c r="A16" s="1" t="s">
        <v>12</v>
      </c>
    </row>
    <row r="17" spans="1:156" x14ac:dyDescent="0.25">
      <c r="A17" s="1" t="s">
        <v>13</v>
      </c>
    </row>
    <row r="18" spans="1:156" x14ac:dyDescent="0.25">
      <c r="A18" s="114" t="s">
        <v>14</v>
      </c>
      <c r="B18" s="114"/>
      <c r="C18" s="114"/>
      <c r="D18" s="117" t="s">
        <v>17</v>
      </c>
      <c r="E18" s="117" t="s">
        <v>18</v>
      </c>
    </row>
    <row r="19" spans="1:156" ht="30.75" customHeight="1" x14ac:dyDescent="0.25">
      <c r="A19" s="114" t="s">
        <v>15</v>
      </c>
      <c r="B19" s="114"/>
      <c r="C19" s="4" t="s">
        <v>16</v>
      </c>
      <c r="D19" s="118"/>
      <c r="E19" s="118"/>
    </row>
    <row r="20" spans="1:156" x14ac:dyDescent="0.25">
      <c r="A20" s="114">
        <v>1</v>
      </c>
      <c r="B20" s="114"/>
      <c r="C20" s="4">
        <v>2</v>
      </c>
      <c r="D20" s="4">
        <v>3</v>
      </c>
      <c r="E20" s="4">
        <v>4</v>
      </c>
    </row>
    <row r="21" spans="1:156" x14ac:dyDescent="0.25">
      <c r="A21" s="115" t="s">
        <v>19</v>
      </c>
      <c r="B21" s="115"/>
      <c r="C21" s="115"/>
      <c r="D21" s="3"/>
      <c r="E21" s="3"/>
    </row>
    <row r="22" spans="1:156" ht="51.75" customHeight="1" x14ac:dyDescent="0.25">
      <c r="A22" s="99" t="s">
        <v>164</v>
      </c>
      <c r="B22" s="100"/>
      <c r="C22" s="100"/>
      <c r="D22" s="105" t="s">
        <v>150</v>
      </c>
      <c r="E22" s="108" t="s">
        <v>22</v>
      </c>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row>
    <row r="23" spans="1:156" ht="61.5" customHeight="1" x14ac:dyDescent="0.25">
      <c r="A23" s="99" t="s">
        <v>165</v>
      </c>
      <c r="B23" s="100"/>
      <c r="C23" s="100"/>
      <c r="D23" s="106"/>
      <c r="E23" s="109"/>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row>
    <row r="24" spans="1:156" ht="51.75" customHeight="1" x14ac:dyDescent="0.25">
      <c r="A24" s="99" t="s">
        <v>166</v>
      </c>
      <c r="B24" s="100"/>
      <c r="C24" s="100"/>
      <c r="D24" s="106"/>
      <c r="E24" s="109"/>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row>
    <row r="25" spans="1:156" ht="14.25" customHeight="1" x14ac:dyDescent="0.25">
      <c r="A25" s="99" t="s">
        <v>167</v>
      </c>
      <c r="B25" s="100"/>
      <c r="C25" s="100"/>
      <c r="D25" s="106"/>
      <c r="E25" s="109"/>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row>
    <row r="26" spans="1:156" ht="28.5" customHeight="1" x14ac:dyDescent="0.25">
      <c r="A26" s="99" t="s">
        <v>168</v>
      </c>
      <c r="B26" s="100"/>
      <c r="C26" s="100"/>
      <c r="D26" s="106"/>
      <c r="E26" s="109"/>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row>
    <row r="27" spans="1:156" ht="99" customHeight="1" x14ac:dyDescent="0.25">
      <c r="A27" s="99" t="s">
        <v>169</v>
      </c>
      <c r="B27" s="100"/>
      <c r="C27" s="100"/>
      <c r="D27" s="106"/>
      <c r="E27" s="109"/>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row>
    <row r="28" spans="1:156" ht="37.5" customHeight="1" x14ac:dyDescent="0.25">
      <c r="A28" s="99" t="s">
        <v>170</v>
      </c>
      <c r="B28" s="100"/>
      <c r="C28" s="100"/>
      <c r="D28" s="106"/>
      <c r="E28" s="109"/>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row>
    <row r="29" spans="1:156" ht="74.25" customHeight="1" x14ac:dyDescent="0.25">
      <c r="A29" s="99" t="s">
        <v>171</v>
      </c>
      <c r="B29" s="100"/>
      <c r="C29" s="100"/>
      <c r="D29" s="106"/>
      <c r="E29" s="109"/>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row>
    <row r="30" spans="1:156" ht="84.75" customHeight="1" x14ac:dyDescent="0.25">
      <c r="A30" s="99" t="s">
        <v>172</v>
      </c>
      <c r="B30" s="100"/>
      <c r="C30" s="100"/>
      <c r="D30" s="106"/>
      <c r="E30" s="109"/>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row>
    <row r="31" spans="1:156" ht="47.25" customHeight="1" x14ac:dyDescent="0.25">
      <c r="A31" s="99" t="s">
        <v>173</v>
      </c>
      <c r="B31" s="100"/>
      <c r="C31" s="100"/>
      <c r="D31" s="106"/>
      <c r="E31" s="109"/>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row>
    <row r="32" spans="1:156" ht="15" customHeight="1" x14ac:dyDescent="0.25">
      <c r="A32" s="99" t="s">
        <v>174</v>
      </c>
      <c r="B32" s="100"/>
      <c r="C32" s="100"/>
      <c r="D32" s="106"/>
      <c r="E32" s="109"/>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row>
    <row r="33" spans="1:156" ht="48.75" customHeight="1" x14ac:dyDescent="0.25">
      <c r="A33" s="99" t="s">
        <v>175</v>
      </c>
      <c r="B33" s="100"/>
      <c r="C33" s="100"/>
      <c r="D33" s="106"/>
      <c r="E33" s="109"/>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row>
    <row r="34" spans="1:156" s="49" customFormat="1" ht="62.25" customHeight="1" x14ac:dyDescent="0.25">
      <c r="A34" s="99" t="s">
        <v>176</v>
      </c>
      <c r="B34" s="100"/>
      <c r="C34" s="100"/>
      <c r="D34" s="107"/>
      <c r="E34" s="110"/>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row>
    <row r="35" spans="1:156" x14ac:dyDescent="0.25">
      <c r="A35" s="125" t="s">
        <v>20</v>
      </c>
      <c r="B35" s="125"/>
      <c r="C35" s="125"/>
      <c r="D35" s="3"/>
      <c r="E35" s="3"/>
    </row>
    <row r="36" spans="1:156" ht="97.5" customHeight="1" x14ac:dyDescent="0.25">
      <c r="A36" s="98" t="s">
        <v>177</v>
      </c>
      <c r="B36" s="98"/>
      <c r="C36" s="98"/>
      <c r="D36" s="113" t="s">
        <v>21</v>
      </c>
      <c r="E36" s="112" t="s">
        <v>24</v>
      </c>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row>
    <row r="37" spans="1:156" ht="25.5" customHeight="1" x14ac:dyDescent="0.25">
      <c r="A37" s="98" t="s">
        <v>178</v>
      </c>
      <c r="B37" s="98"/>
      <c r="C37" s="98"/>
      <c r="D37" s="113"/>
      <c r="E37" s="11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row>
    <row r="38" spans="1:156" ht="49.5" customHeight="1" x14ac:dyDescent="0.25">
      <c r="A38" s="98" t="s">
        <v>179</v>
      </c>
      <c r="B38" s="98"/>
      <c r="C38" s="98"/>
      <c r="D38" s="113"/>
      <c r="E38" s="11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row>
    <row r="39" spans="1:156" ht="26.25" customHeight="1" x14ac:dyDescent="0.25">
      <c r="A39" s="98" t="s">
        <v>180</v>
      </c>
      <c r="B39" s="98"/>
      <c r="C39" s="98"/>
      <c r="D39" s="113"/>
      <c r="E39" s="11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row>
    <row r="40" spans="1:156" ht="48.75" customHeight="1" x14ac:dyDescent="0.25">
      <c r="A40" s="98" t="s">
        <v>181</v>
      </c>
      <c r="B40" s="98"/>
      <c r="C40" s="98"/>
      <c r="D40" s="113"/>
      <c r="E40" s="11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row>
    <row r="41" spans="1:156" ht="72" customHeight="1" x14ac:dyDescent="0.25">
      <c r="A41" s="98" t="s">
        <v>182</v>
      </c>
      <c r="B41" s="98"/>
      <c r="C41" s="98"/>
      <c r="D41" s="113"/>
      <c r="E41" s="11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row>
    <row r="42" spans="1:156" ht="24.75" customHeight="1" x14ac:dyDescent="0.25">
      <c r="A42" s="98" t="s">
        <v>183</v>
      </c>
      <c r="B42" s="98"/>
      <c r="C42" s="98"/>
      <c r="D42" s="113"/>
      <c r="E42" s="11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row>
    <row r="43" spans="1:156" ht="51" customHeight="1" x14ac:dyDescent="0.25">
      <c r="A43" s="98" t="s">
        <v>184</v>
      </c>
      <c r="B43" s="98"/>
      <c r="C43" s="98"/>
      <c r="D43" s="113"/>
      <c r="E43" s="11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row>
    <row r="44" spans="1:156" ht="15" customHeight="1" x14ac:dyDescent="0.25">
      <c r="A44" s="98" t="s">
        <v>185</v>
      </c>
      <c r="B44" s="98"/>
      <c r="C44" s="98"/>
      <c r="D44" s="111"/>
      <c r="E44" s="11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row>
    <row r="45" spans="1:156" ht="24" customHeight="1" x14ac:dyDescent="0.25">
      <c r="A45" s="98" t="s">
        <v>186</v>
      </c>
      <c r="B45" s="98"/>
      <c r="C45" s="98"/>
      <c r="D45" s="111"/>
      <c r="E45" s="11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row>
    <row r="46" spans="1:156" ht="37.5" customHeight="1" x14ac:dyDescent="0.25">
      <c r="A46" s="98" t="s">
        <v>187</v>
      </c>
      <c r="B46" s="98"/>
      <c r="C46" s="98"/>
      <c r="D46" s="111"/>
      <c r="E46" s="11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row>
    <row r="47" spans="1:156" ht="36.75" customHeight="1" x14ac:dyDescent="0.25">
      <c r="A47" s="98" t="s">
        <v>188</v>
      </c>
      <c r="B47" s="98"/>
      <c r="C47" s="98"/>
      <c r="D47" s="111"/>
      <c r="E47" s="11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row>
    <row r="48" spans="1:156" s="49" customFormat="1" ht="63" customHeight="1" x14ac:dyDescent="0.25">
      <c r="A48" s="98" t="s">
        <v>189</v>
      </c>
      <c r="B48" s="98"/>
      <c r="C48" s="98"/>
      <c r="D48" s="111"/>
      <c r="E48" s="11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row>
    <row r="49" spans="1:156" s="49" customFormat="1" ht="24.75" customHeight="1" x14ac:dyDescent="0.25">
      <c r="A49" s="60"/>
      <c r="B49" s="60"/>
      <c r="C49" s="60"/>
      <c r="D49" s="51"/>
      <c r="E49" s="61"/>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row>
    <row r="50" spans="1:156" ht="28.5" customHeight="1" x14ac:dyDescent="0.25">
      <c r="A50" s="102" t="s">
        <v>23</v>
      </c>
      <c r="B50" s="102"/>
      <c r="C50" s="102"/>
      <c r="D50" s="102"/>
      <c r="E50" s="102"/>
    </row>
    <row r="51" spans="1:156" ht="30" x14ac:dyDescent="0.25">
      <c r="A51" s="101" t="s">
        <v>25</v>
      </c>
      <c r="B51" s="101"/>
      <c r="C51" s="101"/>
      <c r="D51" s="50" t="s">
        <v>26</v>
      </c>
      <c r="E51" s="11" t="s">
        <v>27</v>
      </c>
    </row>
    <row r="52" spans="1:156" x14ac:dyDescent="0.25">
      <c r="A52" s="97">
        <v>1</v>
      </c>
      <c r="B52" s="97"/>
      <c r="C52" s="97"/>
      <c r="D52" s="48">
        <v>2</v>
      </c>
      <c r="E52" s="48">
        <v>3</v>
      </c>
    </row>
    <row r="53" spans="1:156" x14ac:dyDescent="0.25">
      <c r="A53" s="119" t="s">
        <v>147</v>
      </c>
      <c r="B53" s="120"/>
      <c r="C53" s="121"/>
      <c r="D53" s="111" t="s">
        <v>33</v>
      </c>
      <c r="E53" s="122" t="s">
        <v>24</v>
      </c>
    </row>
    <row r="54" spans="1:156" x14ac:dyDescent="0.25">
      <c r="A54" s="119" t="s">
        <v>153</v>
      </c>
      <c r="B54" s="120"/>
      <c r="C54" s="121"/>
      <c r="D54" s="111"/>
      <c r="E54" s="122"/>
    </row>
    <row r="55" spans="1:156" x14ac:dyDescent="0.25">
      <c r="A55" s="119" t="s">
        <v>229</v>
      </c>
      <c r="B55" s="120"/>
      <c r="C55" s="121"/>
      <c r="D55" s="111"/>
      <c r="E55" s="122"/>
    </row>
    <row r="56" spans="1:156" x14ac:dyDescent="0.25">
      <c r="A56" s="119" t="s">
        <v>28</v>
      </c>
      <c r="B56" s="120"/>
      <c r="C56" s="121"/>
      <c r="D56" s="111"/>
      <c r="E56" s="122"/>
    </row>
    <row r="57" spans="1:156" x14ac:dyDescent="0.25">
      <c r="A57" s="119" t="s">
        <v>29</v>
      </c>
      <c r="B57" s="120"/>
      <c r="C57" s="121"/>
      <c r="D57" s="111"/>
      <c r="E57" s="122"/>
    </row>
    <row r="58" spans="1:156" x14ac:dyDescent="0.25">
      <c r="A58" s="119" t="s">
        <v>157</v>
      </c>
      <c r="B58" s="120"/>
      <c r="C58" s="121"/>
      <c r="D58" s="111"/>
      <c r="E58" s="122"/>
    </row>
    <row r="59" spans="1:156" x14ac:dyDescent="0.25">
      <c r="A59" s="119" t="s">
        <v>230</v>
      </c>
      <c r="B59" s="120"/>
      <c r="C59" s="121"/>
      <c r="D59" s="111"/>
      <c r="E59" s="122"/>
    </row>
    <row r="60" spans="1:156" x14ac:dyDescent="0.25">
      <c r="A60" s="119" t="s">
        <v>158</v>
      </c>
      <c r="B60" s="120"/>
      <c r="C60" s="121"/>
      <c r="D60" s="111"/>
      <c r="E60" s="122"/>
    </row>
    <row r="61" spans="1:156" x14ac:dyDescent="0.25">
      <c r="A61" s="119" t="s">
        <v>162</v>
      </c>
      <c r="B61" s="120"/>
      <c r="C61" s="121"/>
      <c r="D61" s="111"/>
      <c r="E61" s="122"/>
    </row>
    <row r="62" spans="1:156" s="64" customFormat="1" x14ac:dyDescent="0.25">
      <c r="A62" s="119" t="s">
        <v>203</v>
      </c>
      <c r="B62" s="120"/>
      <c r="C62" s="121"/>
      <c r="D62" s="111"/>
      <c r="E62" s="122"/>
    </row>
    <row r="63" spans="1:156" s="64" customFormat="1" x14ac:dyDescent="0.25">
      <c r="A63" s="119" t="s">
        <v>201</v>
      </c>
      <c r="B63" s="120"/>
      <c r="C63" s="121"/>
      <c r="D63" s="111"/>
      <c r="E63" s="122"/>
    </row>
    <row r="64" spans="1:156" s="64" customFormat="1" x14ac:dyDescent="0.25">
      <c r="A64" s="119" t="s">
        <v>233</v>
      </c>
      <c r="B64" s="120"/>
      <c r="C64" s="121"/>
      <c r="D64" s="111"/>
      <c r="E64" s="122"/>
    </row>
    <row r="65" spans="1:5" x14ac:dyDescent="0.25">
      <c r="A65" s="119" t="s">
        <v>234</v>
      </c>
      <c r="B65" s="120"/>
      <c r="C65" s="121"/>
      <c r="D65" s="111"/>
      <c r="E65" s="122"/>
    </row>
    <row r="66" spans="1:5" x14ac:dyDescent="0.25">
      <c r="A66" s="119" t="s">
        <v>202</v>
      </c>
      <c r="B66" s="120"/>
      <c r="C66" s="121"/>
      <c r="D66" s="111"/>
      <c r="E66" s="122"/>
    </row>
    <row r="67" spans="1:5" x14ac:dyDescent="0.25">
      <c r="A67" s="119" t="s">
        <v>30</v>
      </c>
      <c r="B67" s="120"/>
      <c r="C67" s="121"/>
      <c r="D67" s="111"/>
      <c r="E67" s="122"/>
    </row>
    <row r="68" spans="1:5" x14ac:dyDescent="0.25">
      <c r="A68" s="119" t="s">
        <v>31</v>
      </c>
      <c r="B68" s="120"/>
      <c r="C68" s="121"/>
      <c r="D68" s="111"/>
      <c r="E68" s="122"/>
    </row>
    <row r="69" spans="1:5" x14ac:dyDescent="0.25">
      <c r="A69" s="119" t="s">
        <v>210</v>
      </c>
      <c r="B69" s="120"/>
      <c r="C69" s="121"/>
      <c r="D69" s="111"/>
      <c r="E69" s="122"/>
    </row>
    <row r="70" spans="1:5" x14ac:dyDescent="0.25">
      <c r="A70" s="119" t="s">
        <v>206</v>
      </c>
      <c r="B70" s="120"/>
      <c r="C70" s="121"/>
      <c r="D70" s="111"/>
      <c r="E70" s="122"/>
    </row>
    <row r="71" spans="1:5" x14ac:dyDescent="0.25">
      <c r="A71" s="119" t="s">
        <v>207</v>
      </c>
      <c r="B71" s="120"/>
      <c r="C71" s="121"/>
      <c r="D71" s="111"/>
      <c r="E71" s="122"/>
    </row>
    <row r="72" spans="1:5" x14ac:dyDescent="0.25">
      <c r="A72" s="119" t="s">
        <v>208</v>
      </c>
      <c r="B72" s="120"/>
      <c r="C72" s="121"/>
      <c r="D72" s="111"/>
      <c r="E72" s="122"/>
    </row>
    <row r="73" spans="1:5" x14ac:dyDescent="0.25">
      <c r="A73" s="119" t="s">
        <v>209</v>
      </c>
      <c r="B73" s="120"/>
      <c r="C73" s="121"/>
      <c r="D73" s="111"/>
      <c r="E73" s="122"/>
    </row>
    <row r="74" spans="1:5" x14ac:dyDescent="0.25">
      <c r="A74" s="119" t="s">
        <v>211</v>
      </c>
      <c r="B74" s="120"/>
      <c r="C74" s="121"/>
      <c r="D74" s="111"/>
      <c r="E74" s="122"/>
    </row>
    <row r="75" spans="1:5" x14ac:dyDescent="0.25">
      <c r="A75" s="119" t="s">
        <v>212</v>
      </c>
      <c r="B75" s="120"/>
      <c r="C75" s="121"/>
      <c r="D75" s="111"/>
      <c r="E75" s="122"/>
    </row>
    <row r="76" spans="1:5" s="37" customFormat="1" x14ac:dyDescent="0.25">
      <c r="A76" s="119" t="s">
        <v>213</v>
      </c>
      <c r="B76" s="120"/>
      <c r="C76" s="121"/>
      <c r="D76" s="111"/>
      <c r="E76" s="122"/>
    </row>
    <row r="77" spans="1:5" s="80" customFormat="1" x14ac:dyDescent="0.25">
      <c r="A77" s="119" t="s">
        <v>214</v>
      </c>
      <c r="B77" s="120"/>
      <c r="C77" s="121"/>
      <c r="D77" s="111"/>
      <c r="E77" s="122"/>
    </row>
    <row r="78" spans="1:5" s="80" customFormat="1" x14ac:dyDescent="0.25">
      <c r="A78" s="119" t="s">
        <v>148</v>
      </c>
      <c r="B78" s="120"/>
      <c r="C78" s="121"/>
      <c r="D78" s="111"/>
      <c r="E78" s="122"/>
    </row>
    <row r="79" spans="1:5" s="80" customFormat="1" x14ac:dyDescent="0.25">
      <c r="A79" s="119" t="s">
        <v>215</v>
      </c>
      <c r="B79" s="120"/>
      <c r="C79" s="121"/>
      <c r="D79" s="111"/>
      <c r="E79" s="122"/>
    </row>
    <row r="80" spans="1:5" s="80" customFormat="1" x14ac:dyDescent="0.25">
      <c r="A80" s="119" t="s">
        <v>216</v>
      </c>
      <c r="B80" s="120"/>
      <c r="C80" s="121"/>
      <c r="D80" s="111"/>
      <c r="E80" s="122"/>
    </row>
    <row r="81" spans="1:5" s="80" customFormat="1" x14ac:dyDescent="0.25">
      <c r="A81" s="119" t="s">
        <v>160</v>
      </c>
      <c r="B81" s="120"/>
      <c r="C81" s="121"/>
      <c r="D81" s="111"/>
      <c r="E81" s="122"/>
    </row>
    <row r="82" spans="1:5" s="80" customFormat="1" x14ac:dyDescent="0.25">
      <c r="A82" s="119" t="s">
        <v>237</v>
      </c>
      <c r="B82" s="120"/>
      <c r="C82" s="121"/>
      <c r="D82" s="111"/>
      <c r="E82" s="122"/>
    </row>
    <row r="83" spans="1:5" x14ac:dyDescent="0.25">
      <c r="A83" s="119" t="s">
        <v>238</v>
      </c>
      <c r="B83" s="120"/>
      <c r="C83" s="121"/>
      <c r="D83" s="111"/>
      <c r="E83" s="122"/>
    </row>
    <row r="84" spans="1:5" x14ac:dyDescent="0.25">
      <c r="A84" s="119" t="s">
        <v>239</v>
      </c>
      <c r="B84" s="120"/>
      <c r="C84" s="121"/>
      <c r="D84" s="111"/>
      <c r="E84" s="122"/>
    </row>
    <row r="85" spans="1:5" s="49" customFormat="1" x14ac:dyDescent="0.25">
      <c r="A85" s="119" t="s">
        <v>240</v>
      </c>
      <c r="B85" s="120"/>
      <c r="C85" s="121"/>
      <c r="D85" s="111"/>
      <c r="E85" s="122"/>
    </row>
    <row r="86" spans="1:5" s="64" customFormat="1" x14ac:dyDescent="0.25">
      <c r="A86" s="119" t="s">
        <v>235</v>
      </c>
      <c r="B86" s="120"/>
      <c r="C86" s="121"/>
      <c r="D86" s="111"/>
      <c r="E86" s="122"/>
    </row>
    <row r="87" spans="1:5" s="64" customFormat="1" x14ac:dyDescent="0.25">
      <c r="A87" s="119" t="s">
        <v>200</v>
      </c>
      <c r="B87" s="120"/>
      <c r="C87" s="121"/>
      <c r="D87" s="111"/>
      <c r="E87" s="122"/>
    </row>
    <row r="88" spans="1:5" s="80" customFormat="1" x14ac:dyDescent="0.25">
      <c r="A88" s="119" t="s">
        <v>236</v>
      </c>
      <c r="B88" s="120"/>
      <c r="C88" s="121"/>
      <c r="D88" s="111"/>
      <c r="E88" s="122"/>
    </row>
    <row r="89" spans="1:5" s="49" customFormat="1" x14ac:dyDescent="0.25">
      <c r="A89" s="119" t="s">
        <v>32</v>
      </c>
      <c r="B89" s="120"/>
      <c r="C89" s="121"/>
      <c r="D89" s="111"/>
      <c r="E89" s="122"/>
    </row>
    <row r="90" spans="1:5" ht="30" customHeight="1" x14ac:dyDescent="0.25">
      <c r="A90" s="124" t="s">
        <v>34</v>
      </c>
      <c r="B90" s="124"/>
      <c r="C90" s="124"/>
      <c r="D90" s="124"/>
      <c r="E90" s="124"/>
    </row>
    <row r="91" spans="1:5" ht="15" customHeight="1" x14ac:dyDescent="0.25">
      <c r="A91" s="123" t="s">
        <v>35</v>
      </c>
      <c r="B91" s="123"/>
      <c r="C91" s="123"/>
      <c r="D91" s="123" t="s">
        <v>37</v>
      </c>
      <c r="E91" s="123" t="s">
        <v>36</v>
      </c>
    </row>
    <row r="92" spans="1:5" ht="36" customHeight="1" x14ac:dyDescent="0.25">
      <c r="A92" s="123" t="s">
        <v>38</v>
      </c>
      <c r="B92" s="123"/>
      <c r="C92" s="9" t="s">
        <v>39</v>
      </c>
      <c r="D92" s="123"/>
      <c r="E92" s="123"/>
    </row>
    <row r="93" spans="1:5" ht="10.5" customHeight="1" x14ac:dyDescent="0.25">
      <c r="A93" s="123">
        <v>1</v>
      </c>
      <c r="B93" s="123"/>
      <c r="C93" s="9">
        <v>2</v>
      </c>
      <c r="D93" s="9">
        <v>3</v>
      </c>
      <c r="E93" s="9">
        <v>4</v>
      </c>
    </row>
  </sheetData>
  <mergeCells count="94">
    <mergeCell ref="A58:C58"/>
    <mergeCell ref="A60:C60"/>
    <mergeCell ref="A76:C76"/>
    <mergeCell ref="A89:C89"/>
    <mergeCell ref="A77:C77"/>
    <mergeCell ref="A78:C78"/>
    <mergeCell ref="A79:C79"/>
    <mergeCell ref="A80:C80"/>
    <mergeCell ref="A81:C81"/>
    <mergeCell ref="A61:C61"/>
    <mergeCell ref="A65:C65"/>
    <mergeCell ref="A66:C66"/>
    <mergeCell ref="A88:C88"/>
    <mergeCell ref="E53:E89"/>
    <mergeCell ref="A93:B93"/>
    <mergeCell ref="A90:E90"/>
    <mergeCell ref="E91:E92"/>
    <mergeCell ref="A53:C53"/>
    <mergeCell ref="A54:C54"/>
    <mergeCell ref="A55:C55"/>
    <mergeCell ref="D91:D92"/>
    <mergeCell ref="A91:C91"/>
    <mergeCell ref="A92:B92"/>
    <mergeCell ref="A84:C84"/>
    <mergeCell ref="A56:C56"/>
    <mergeCell ref="A57:C57"/>
    <mergeCell ref="A59:C59"/>
    <mergeCell ref="A86:C86"/>
    <mergeCell ref="A87:C87"/>
    <mergeCell ref="D53:D89"/>
    <mergeCell ref="A62:C62"/>
    <mergeCell ref="A63:C63"/>
    <mergeCell ref="A64:C64"/>
    <mergeCell ref="A85:C85"/>
    <mergeCell ref="A74:C74"/>
    <mergeCell ref="A75:C75"/>
    <mergeCell ref="A83:C83"/>
    <mergeCell ref="A69:C69"/>
    <mergeCell ref="A70:C70"/>
    <mergeCell ref="A71:C71"/>
    <mergeCell ref="A72:C72"/>
    <mergeCell ref="A73:C73"/>
    <mergeCell ref="A67:C67"/>
    <mergeCell ref="A68:C68"/>
    <mergeCell ref="A82:C82"/>
    <mergeCell ref="C13:E13"/>
    <mergeCell ref="C14:E14"/>
    <mergeCell ref="A15:E15"/>
    <mergeCell ref="A18:C18"/>
    <mergeCell ref="D18:D19"/>
    <mergeCell ref="E18:E19"/>
    <mergeCell ref="A19:B19"/>
    <mergeCell ref="A20:B20"/>
    <mergeCell ref="A21:C21"/>
    <mergeCell ref="A39:C39"/>
    <mergeCell ref="A40:C40"/>
    <mergeCell ref="A22:C22"/>
    <mergeCell ref="A23:C23"/>
    <mergeCell ref="A24:C24"/>
    <mergeCell ref="A26:C26"/>
    <mergeCell ref="A31:C31"/>
    <mergeCell ref="A32:C32"/>
    <mergeCell ref="A33:C33"/>
    <mergeCell ref="A35:C35"/>
    <mergeCell ref="A29:C29"/>
    <mergeCell ref="A30:C30"/>
    <mergeCell ref="A6:E6"/>
    <mergeCell ref="A7:E7"/>
    <mergeCell ref="A8:E8"/>
    <mergeCell ref="A9:E9"/>
    <mergeCell ref="A12:E12"/>
    <mergeCell ref="A27:C27"/>
    <mergeCell ref="A28:C28"/>
    <mergeCell ref="A51:C51"/>
    <mergeCell ref="A50:E50"/>
    <mergeCell ref="A47:C47"/>
    <mergeCell ref="A38:C38"/>
    <mergeCell ref="D22:D34"/>
    <mergeCell ref="E22:E34"/>
    <mergeCell ref="D44:D48"/>
    <mergeCell ref="E36:E48"/>
    <mergeCell ref="D36:D43"/>
    <mergeCell ref="A41:C41"/>
    <mergeCell ref="A42:C42"/>
    <mergeCell ref="A25:C25"/>
    <mergeCell ref="A52:C52"/>
    <mergeCell ref="A48:C48"/>
    <mergeCell ref="A34:C34"/>
    <mergeCell ref="A36:C36"/>
    <mergeCell ref="A37:C37"/>
    <mergeCell ref="A44:C44"/>
    <mergeCell ref="A46:C46"/>
    <mergeCell ref="A45:C45"/>
    <mergeCell ref="A43:C43"/>
  </mergeCells>
  <pageMargins left="0.70866141732283472" right="0" top="0" bottom="0" header="0" footer="0"/>
  <pageSetup paperSize="9" scale="94" orientation="portrait" horizontalDpi="0" verticalDpi="0" r:id="rId1"/>
  <rowBreaks count="2" manualBreakCount="2">
    <brk id="31" max="4" man="1"/>
    <brk id="4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85" workbookViewId="0">
      <selection activeCell="E10" sqref="E10:J10"/>
    </sheetView>
  </sheetViews>
  <sheetFormatPr defaultRowHeight="15" x14ac:dyDescent="0.25"/>
  <cols>
    <col min="1" max="2" width="9.42578125" style="1" customWidth="1"/>
    <col min="3" max="4" width="10.85546875" style="1" customWidth="1"/>
    <col min="5" max="6" width="8.5703125" style="1" customWidth="1"/>
    <col min="7" max="8" width="4.42578125" style="1" customWidth="1"/>
    <col min="9" max="9" width="8.5703125" style="1" customWidth="1"/>
    <col min="10" max="10" width="12" style="1" customWidth="1"/>
    <col min="11" max="16384" width="9.140625" style="1"/>
  </cols>
  <sheetData>
    <row r="1" spans="1:10" x14ac:dyDescent="0.25">
      <c r="A1" s="1" t="s">
        <v>40</v>
      </c>
    </row>
    <row r="2" spans="1:10" ht="47.25" customHeight="1" x14ac:dyDescent="0.25">
      <c r="A2" s="134" t="s">
        <v>43</v>
      </c>
      <c r="B2" s="135"/>
      <c r="C2" s="127" t="s">
        <v>41</v>
      </c>
      <c r="D2" s="128"/>
      <c r="E2" s="111" t="s">
        <v>42</v>
      </c>
      <c r="F2" s="111"/>
      <c r="G2" s="111"/>
      <c r="H2" s="111"/>
      <c r="I2" s="111"/>
      <c r="J2" s="138" t="s">
        <v>47</v>
      </c>
    </row>
    <row r="3" spans="1:10" ht="45.75" customHeight="1" x14ac:dyDescent="0.25">
      <c r="A3" s="136"/>
      <c r="B3" s="137"/>
      <c r="C3" s="6" t="s">
        <v>44</v>
      </c>
      <c r="D3" s="6" t="s">
        <v>45</v>
      </c>
      <c r="E3" s="111" t="s">
        <v>46</v>
      </c>
      <c r="F3" s="111"/>
      <c r="G3" s="111" t="s">
        <v>45</v>
      </c>
      <c r="H3" s="111"/>
      <c r="I3" s="111"/>
      <c r="J3" s="139"/>
    </row>
    <row r="4" spans="1:10" x14ac:dyDescent="0.25">
      <c r="A4" s="113" t="s">
        <v>48</v>
      </c>
      <c r="B4" s="113"/>
      <c r="C4" s="76">
        <v>60.5</v>
      </c>
      <c r="D4" s="6">
        <v>60.5</v>
      </c>
      <c r="E4" s="111" t="s">
        <v>51</v>
      </c>
      <c r="F4" s="111"/>
      <c r="G4" s="111" t="s">
        <v>51</v>
      </c>
      <c r="H4" s="111"/>
      <c r="I4" s="111"/>
      <c r="J4" s="6"/>
    </row>
    <row r="5" spans="1:10" x14ac:dyDescent="0.25">
      <c r="A5" s="132" t="s">
        <v>49</v>
      </c>
      <c r="B5" s="132"/>
      <c r="C5" s="76">
        <v>60.5</v>
      </c>
      <c r="D5" s="41">
        <v>60.5</v>
      </c>
      <c r="E5" s="97" t="s">
        <v>51</v>
      </c>
      <c r="F5" s="97"/>
      <c r="G5" s="97" t="s">
        <v>51</v>
      </c>
      <c r="H5" s="97"/>
      <c r="I5" s="97"/>
      <c r="J5" s="2"/>
    </row>
    <row r="6" spans="1:10" ht="29.25" customHeight="1" x14ac:dyDescent="0.25">
      <c r="A6" s="132" t="s">
        <v>50</v>
      </c>
      <c r="B6" s="132"/>
      <c r="C6" s="79">
        <v>62</v>
      </c>
      <c r="D6" s="96">
        <v>62</v>
      </c>
      <c r="E6" s="140" t="s">
        <v>195</v>
      </c>
      <c r="F6" s="140"/>
      <c r="G6" s="141" t="s">
        <v>195</v>
      </c>
      <c r="H6" s="142"/>
      <c r="I6" s="143"/>
      <c r="J6" s="5" t="s">
        <v>51</v>
      </c>
    </row>
    <row r="7" spans="1:10" ht="72" customHeight="1" x14ac:dyDescent="0.25">
      <c r="A7" s="133" t="s">
        <v>52</v>
      </c>
      <c r="B7" s="133"/>
      <c r="C7" s="133"/>
      <c r="D7" s="133"/>
      <c r="E7" s="133"/>
      <c r="F7" s="133"/>
      <c r="G7" s="133"/>
      <c r="H7" s="133"/>
      <c r="I7" s="133"/>
      <c r="J7" s="133"/>
    </row>
    <row r="8" spans="1:10" x14ac:dyDescent="0.25">
      <c r="A8" s="1" t="s">
        <v>53</v>
      </c>
    </row>
    <row r="9" spans="1:10" x14ac:dyDescent="0.25">
      <c r="A9" s="97" t="s">
        <v>154</v>
      </c>
      <c r="B9" s="97"/>
      <c r="C9" s="97"/>
      <c r="D9" s="97"/>
      <c r="E9" s="97"/>
      <c r="F9" s="97"/>
      <c r="G9" s="97"/>
      <c r="H9" s="97"/>
      <c r="I9" s="97"/>
      <c r="J9" s="97"/>
    </row>
    <row r="10" spans="1:10" x14ac:dyDescent="0.25">
      <c r="A10" s="97" t="s">
        <v>54</v>
      </c>
      <c r="B10" s="97"/>
      <c r="C10" s="97"/>
      <c r="D10" s="97"/>
      <c r="E10" s="97" t="s">
        <v>55</v>
      </c>
      <c r="F10" s="97"/>
      <c r="G10" s="97"/>
      <c r="H10" s="97"/>
      <c r="I10" s="97"/>
      <c r="J10" s="97"/>
    </row>
    <row r="11" spans="1:10" ht="45.75" customHeight="1" x14ac:dyDescent="0.25">
      <c r="A11" s="129" t="s">
        <v>56</v>
      </c>
      <c r="B11" s="129"/>
      <c r="C11" s="129" t="s">
        <v>57</v>
      </c>
      <c r="D11" s="129"/>
      <c r="E11" s="144" t="s">
        <v>56</v>
      </c>
      <c r="F11" s="145"/>
      <c r="G11" s="146"/>
      <c r="H11" s="129" t="s">
        <v>57</v>
      </c>
      <c r="I11" s="129"/>
      <c r="J11" s="129"/>
    </row>
    <row r="12" spans="1:10" x14ac:dyDescent="0.25">
      <c r="A12" s="130">
        <f>ROUND(60864016/12/60.5,0)</f>
        <v>83835</v>
      </c>
      <c r="B12" s="130"/>
      <c r="C12" s="130">
        <f>ROUND(101861.35/12/60.5,0)</f>
        <v>140</v>
      </c>
      <c r="D12" s="130"/>
      <c r="E12" s="147">
        <f>ROUND(62225901.81/12/60.5,0)</f>
        <v>85711</v>
      </c>
      <c r="F12" s="147"/>
      <c r="G12" s="147"/>
      <c r="H12" s="147">
        <f>ROUND(105880.44/12/60.5,0)</f>
        <v>146</v>
      </c>
      <c r="I12" s="147"/>
      <c r="J12" s="147"/>
    </row>
    <row r="13" spans="1:10" x14ac:dyDescent="0.25">
      <c r="A13" s="1" t="s">
        <v>58</v>
      </c>
    </row>
    <row r="14" spans="1:10" ht="29.25" customHeight="1" x14ac:dyDescent="0.25">
      <c r="A14" s="131" t="s">
        <v>59</v>
      </c>
      <c r="B14" s="131"/>
      <c r="C14" s="131"/>
      <c r="D14" s="131"/>
      <c r="E14" s="131" t="s">
        <v>60</v>
      </c>
      <c r="F14" s="131"/>
      <c r="G14" s="131"/>
      <c r="H14" s="131" t="s">
        <v>61</v>
      </c>
      <c r="I14" s="131"/>
      <c r="J14" s="131"/>
    </row>
    <row r="15" spans="1:10" s="49" customFormat="1" ht="43.5" customHeight="1" x14ac:dyDescent="0.25">
      <c r="A15" s="115" t="s">
        <v>161</v>
      </c>
      <c r="B15" s="115"/>
      <c r="C15" s="115"/>
      <c r="D15" s="115"/>
      <c r="E15" s="148" t="s">
        <v>221</v>
      </c>
      <c r="F15" s="149"/>
      <c r="G15" s="150"/>
      <c r="H15" s="157"/>
      <c r="I15" s="158"/>
      <c r="J15" s="159"/>
    </row>
    <row r="16" spans="1:10" ht="44.25" customHeight="1" x14ac:dyDescent="0.25">
      <c r="A16" s="115" t="s">
        <v>155</v>
      </c>
      <c r="B16" s="115"/>
      <c r="C16" s="115"/>
      <c r="D16" s="115"/>
      <c r="E16" s="151"/>
      <c r="F16" s="152"/>
      <c r="G16" s="153"/>
      <c r="H16" s="160"/>
      <c r="I16" s="161"/>
      <c r="J16" s="162"/>
    </row>
    <row r="17" spans="1:10" ht="30" customHeight="1" x14ac:dyDescent="0.25">
      <c r="A17" s="115" t="s">
        <v>222</v>
      </c>
      <c r="B17" s="115"/>
      <c r="C17" s="115"/>
      <c r="D17" s="115"/>
      <c r="E17" s="151"/>
      <c r="F17" s="152"/>
      <c r="G17" s="153"/>
      <c r="H17" s="160"/>
      <c r="I17" s="161"/>
      <c r="J17" s="162"/>
    </row>
    <row r="18" spans="1:10" ht="28.5" customHeight="1" x14ac:dyDescent="0.25">
      <c r="A18" s="115" t="s">
        <v>62</v>
      </c>
      <c r="B18" s="115"/>
      <c r="C18" s="115"/>
      <c r="D18" s="115"/>
      <c r="E18" s="151"/>
      <c r="F18" s="152"/>
      <c r="G18" s="153"/>
      <c r="H18" s="160"/>
      <c r="I18" s="161"/>
      <c r="J18" s="162"/>
    </row>
    <row r="19" spans="1:10" ht="58.5" customHeight="1" x14ac:dyDescent="0.25">
      <c r="A19" s="115" t="s">
        <v>156</v>
      </c>
      <c r="B19" s="115"/>
      <c r="C19" s="115"/>
      <c r="D19" s="115"/>
      <c r="E19" s="154"/>
      <c r="F19" s="155"/>
      <c r="G19" s="156"/>
      <c r="H19" s="163"/>
      <c r="I19" s="104"/>
      <c r="J19" s="164"/>
    </row>
    <row r="20" spans="1:10" x14ac:dyDescent="0.25">
      <c r="A20" s="126"/>
      <c r="B20" s="126"/>
      <c r="C20" s="126"/>
      <c r="D20" s="126"/>
      <c r="E20" s="126"/>
      <c r="F20" s="126"/>
      <c r="G20" s="126"/>
      <c r="H20" s="126"/>
      <c r="I20" s="126"/>
      <c r="J20" s="126"/>
    </row>
    <row r="21" spans="1:10" x14ac:dyDescent="0.25">
      <c r="A21" s="126"/>
      <c r="B21" s="126"/>
      <c r="C21" s="126"/>
      <c r="D21" s="126"/>
      <c r="E21" s="126"/>
      <c r="F21" s="126"/>
      <c r="G21" s="126"/>
      <c r="H21" s="126"/>
      <c r="I21" s="126"/>
      <c r="J21" s="126"/>
    </row>
    <row r="22" spans="1:10" x14ac:dyDescent="0.25">
      <c r="A22" s="126"/>
      <c r="B22" s="126"/>
      <c r="C22" s="126"/>
      <c r="D22" s="126"/>
      <c r="E22" s="126"/>
      <c r="F22" s="126"/>
      <c r="G22" s="126"/>
      <c r="H22" s="126"/>
      <c r="I22" s="126"/>
      <c r="J22" s="126"/>
    </row>
  </sheetData>
  <mergeCells count="46">
    <mergeCell ref="A15:D15"/>
    <mergeCell ref="E15:G19"/>
    <mergeCell ref="H15:J19"/>
    <mergeCell ref="E20:G20"/>
    <mergeCell ref="E21:G21"/>
    <mergeCell ref="A19:D19"/>
    <mergeCell ref="A20:D20"/>
    <mergeCell ref="A21:D21"/>
    <mergeCell ref="E22:G22"/>
    <mergeCell ref="H14:J14"/>
    <mergeCell ref="H20:J20"/>
    <mergeCell ref="H21:J21"/>
    <mergeCell ref="H22:J22"/>
    <mergeCell ref="E14:G14"/>
    <mergeCell ref="A12:B12"/>
    <mergeCell ref="E11:G11"/>
    <mergeCell ref="E12:G12"/>
    <mergeCell ref="H11:J11"/>
    <mergeCell ref="H12:J12"/>
    <mergeCell ref="A6:B6"/>
    <mergeCell ref="G5:I5"/>
    <mergeCell ref="G6:I6"/>
    <mergeCell ref="E10:J10"/>
    <mergeCell ref="A11:B11"/>
    <mergeCell ref="A10:D10"/>
    <mergeCell ref="J2:J3"/>
    <mergeCell ref="E4:F4"/>
    <mergeCell ref="G4:I4"/>
    <mergeCell ref="E5:F5"/>
    <mergeCell ref="E6:F6"/>
    <mergeCell ref="A22:D22"/>
    <mergeCell ref="C2:D2"/>
    <mergeCell ref="C11:D11"/>
    <mergeCell ref="C12:D12"/>
    <mergeCell ref="A14:D14"/>
    <mergeCell ref="A16:D16"/>
    <mergeCell ref="A17:D17"/>
    <mergeCell ref="A18:D18"/>
    <mergeCell ref="A4:B4"/>
    <mergeCell ref="A5:B5"/>
    <mergeCell ref="A7:J7"/>
    <mergeCell ref="A9:J9"/>
    <mergeCell ref="E2:I2"/>
    <mergeCell ref="E3:F3"/>
    <mergeCell ref="G3:I3"/>
    <mergeCell ref="A2:B3"/>
  </mergeCells>
  <pageMargins left="0.70866141732283472" right="0" top="0" bottom="0" header="0" footer="0"/>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85" zoomScaleNormal="100" zoomScaleSheetLayoutView="85" workbookViewId="0">
      <selection activeCell="A11" sqref="A11"/>
    </sheetView>
  </sheetViews>
  <sheetFormatPr defaultRowHeight="15" x14ac:dyDescent="0.25"/>
  <cols>
    <col min="1" max="1" width="94.7109375" customWidth="1"/>
    <col min="2" max="2" width="84.28515625" customWidth="1"/>
    <col min="3" max="3" width="34.42578125" customWidth="1"/>
  </cols>
  <sheetData>
    <row r="1" spans="1:3" x14ac:dyDescent="0.25">
      <c r="A1" t="s">
        <v>63</v>
      </c>
    </row>
    <row r="2" spans="1:3" ht="17.25" customHeight="1" x14ac:dyDescent="0.25">
      <c r="A2" s="55" t="s">
        <v>64</v>
      </c>
    </row>
    <row r="3" spans="1:3" ht="117" customHeight="1" x14ac:dyDescent="0.25">
      <c r="A3" s="55" t="s">
        <v>223</v>
      </c>
      <c r="B3" s="53"/>
    </row>
    <row r="4" spans="1:3" ht="17.25" customHeight="1" x14ac:dyDescent="0.25">
      <c r="A4" s="55" t="s">
        <v>224</v>
      </c>
      <c r="B4" s="53"/>
    </row>
    <row r="5" spans="1:3" ht="51.75" customHeight="1" x14ac:dyDescent="0.25">
      <c r="A5" s="55" t="s">
        <v>243</v>
      </c>
      <c r="B5" s="53"/>
    </row>
    <row r="6" spans="1:3" ht="78.75" customHeight="1" x14ac:dyDescent="0.25">
      <c r="A6" s="55" t="s">
        <v>244</v>
      </c>
      <c r="B6" s="53"/>
    </row>
    <row r="7" spans="1:3" ht="25.5" x14ac:dyDescent="0.25">
      <c r="A7" s="55" t="s">
        <v>245</v>
      </c>
      <c r="B7" s="53"/>
    </row>
    <row r="8" spans="1:3" ht="43.5" customHeight="1" x14ac:dyDescent="0.25">
      <c r="A8" s="55" t="s">
        <v>246</v>
      </c>
      <c r="B8" s="53"/>
    </row>
    <row r="9" spans="1:3" ht="51.75" customHeight="1" x14ac:dyDescent="0.25">
      <c r="A9" s="55" t="s">
        <v>247</v>
      </c>
      <c r="B9" s="53"/>
    </row>
    <row r="10" spans="1:3" ht="53.25" customHeight="1" x14ac:dyDescent="0.25">
      <c r="A10" s="56" t="s">
        <v>253</v>
      </c>
      <c r="B10" s="53"/>
    </row>
    <row r="11" spans="1:3" ht="54.75" customHeight="1" x14ac:dyDescent="0.25">
      <c r="A11" s="56" t="s">
        <v>248</v>
      </c>
      <c r="B11" s="53"/>
    </row>
    <row r="12" spans="1:3" ht="75.75" customHeight="1" x14ac:dyDescent="0.25">
      <c r="A12" s="56" t="s">
        <v>249</v>
      </c>
      <c r="C12" s="53"/>
    </row>
    <row r="13" spans="1:3" ht="40.5" customHeight="1" x14ac:dyDescent="0.25">
      <c r="A13" s="56" t="s">
        <v>250</v>
      </c>
      <c r="C13" s="53"/>
    </row>
    <row r="14" spans="1:3" ht="44.25" customHeight="1" x14ac:dyDescent="0.25">
      <c r="A14" s="56" t="s">
        <v>251</v>
      </c>
      <c r="C14" s="53"/>
    </row>
    <row r="15" spans="1:3" ht="77.25" customHeight="1" x14ac:dyDescent="0.25">
      <c r="A15" s="56" t="s">
        <v>252</v>
      </c>
      <c r="C15" s="53"/>
    </row>
    <row r="16" spans="1:3" ht="30.75" customHeight="1" x14ac:dyDescent="0.25">
      <c r="A16" s="56" t="s">
        <v>254</v>
      </c>
      <c r="C16" s="53"/>
    </row>
    <row r="17" spans="1:3" ht="42.75" customHeight="1" x14ac:dyDescent="0.25">
      <c r="A17" s="13" t="s">
        <v>151</v>
      </c>
      <c r="B17" s="53"/>
    </row>
    <row r="18" spans="1:3" ht="15.75" x14ac:dyDescent="0.25">
      <c r="C18" s="53"/>
    </row>
    <row r="19" spans="1:3" ht="15.75" x14ac:dyDescent="0.25">
      <c r="C19" s="53"/>
    </row>
    <row r="20" spans="1:3" ht="15.75" x14ac:dyDescent="0.25">
      <c r="B20" s="54"/>
    </row>
  </sheetData>
  <pageMargins left="0.70866141732283472" right="0" top="0" bottom="0" header="0" footer="0"/>
  <pageSetup paperSize="9" scale="9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view="pageBreakPreview" zoomScale="115" zoomScaleNormal="100" zoomScaleSheetLayoutView="115" workbookViewId="0">
      <selection activeCell="L10" sqref="L10:N10"/>
    </sheetView>
  </sheetViews>
  <sheetFormatPr defaultRowHeight="15" x14ac:dyDescent="0.25"/>
  <cols>
    <col min="1" max="1" width="5.7109375" customWidth="1"/>
    <col min="2" max="2" width="17.140625" customWidth="1"/>
    <col min="3" max="5" width="2.140625" customWidth="1"/>
    <col min="6" max="11" width="4" customWidth="1"/>
    <col min="12" max="12" width="2.85546875" customWidth="1"/>
    <col min="13" max="13" width="4" customWidth="1"/>
    <col min="14" max="14" width="3.85546875" customWidth="1"/>
    <col min="15" max="17" width="2.85546875" customWidth="1"/>
    <col min="18" max="20" width="2.5703125" customWidth="1"/>
    <col min="21" max="21" width="21.42578125" customWidth="1"/>
    <col min="22" max="24" width="14.28515625" style="38" hidden="1" customWidth="1"/>
    <col min="25" max="25" width="11.7109375" hidden="1" customWidth="1"/>
    <col min="26" max="30" width="0" hidden="1" customWidth="1"/>
    <col min="31" max="31" width="4.140625" customWidth="1"/>
    <col min="32" max="32" width="6.140625" customWidth="1"/>
    <col min="39" max="39" width="10.5703125" bestFit="1" customWidth="1"/>
    <col min="40" max="40" width="12.85546875" bestFit="1" customWidth="1"/>
  </cols>
  <sheetData>
    <row r="1" spans="1:40" ht="36" customHeight="1" x14ac:dyDescent="0.25">
      <c r="A1" s="169" t="s">
        <v>65</v>
      </c>
      <c r="B1" s="169"/>
      <c r="C1" s="169"/>
      <c r="D1" s="169"/>
      <c r="E1" s="169"/>
      <c r="F1" s="169"/>
      <c r="G1" s="169"/>
      <c r="H1" s="169"/>
      <c r="I1" s="169"/>
      <c r="J1" s="169"/>
      <c r="K1" s="169"/>
      <c r="L1" s="169"/>
      <c r="M1" s="169"/>
      <c r="N1" s="169"/>
      <c r="O1" s="169"/>
      <c r="P1" s="169"/>
      <c r="Q1" s="169"/>
      <c r="R1" s="169"/>
      <c r="S1" s="169"/>
      <c r="T1" s="169"/>
      <c r="U1" s="169"/>
    </row>
    <row r="2" spans="1:40" s="14" customFormat="1" ht="12.75" customHeight="1" x14ac:dyDescent="0.25">
      <c r="A2" s="171" t="s">
        <v>66</v>
      </c>
      <c r="B2" s="171" t="s">
        <v>67</v>
      </c>
      <c r="C2" s="171" t="s">
        <v>68</v>
      </c>
      <c r="D2" s="171"/>
      <c r="E2" s="171"/>
      <c r="F2" s="171" t="s">
        <v>69</v>
      </c>
      <c r="G2" s="171"/>
      <c r="H2" s="171"/>
      <c r="I2" s="171"/>
      <c r="J2" s="171"/>
      <c r="K2" s="171"/>
      <c r="L2" s="171"/>
      <c r="M2" s="171"/>
      <c r="N2" s="171"/>
      <c r="O2" s="171"/>
      <c r="P2" s="171"/>
      <c r="Q2" s="171"/>
      <c r="R2" s="171" t="s">
        <v>70</v>
      </c>
      <c r="S2" s="171"/>
      <c r="T2" s="171"/>
      <c r="U2" s="171"/>
      <c r="V2" s="39"/>
      <c r="W2" s="39"/>
      <c r="X2" s="39"/>
    </row>
    <row r="3" spans="1:40" s="8" customFormat="1" ht="42.75" customHeight="1" x14ac:dyDescent="0.25">
      <c r="A3" s="171"/>
      <c r="B3" s="171"/>
      <c r="C3" s="171"/>
      <c r="D3" s="171"/>
      <c r="E3" s="171"/>
      <c r="F3" s="170" t="s">
        <v>44</v>
      </c>
      <c r="G3" s="170"/>
      <c r="H3" s="170"/>
      <c r="I3" s="170" t="s">
        <v>45</v>
      </c>
      <c r="J3" s="170"/>
      <c r="K3" s="170"/>
      <c r="L3" s="170" t="s">
        <v>71</v>
      </c>
      <c r="M3" s="170"/>
      <c r="N3" s="170"/>
      <c r="O3" s="170" t="s">
        <v>72</v>
      </c>
      <c r="P3" s="170"/>
      <c r="Q3" s="170"/>
      <c r="R3" s="171"/>
      <c r="S3" s="171"/>
      <c r="T3" s="171"/>
      <c r="U3" s="171"/>
      <c r="V3" s="40">
        <v>2015</v>
      </c>
      <c r="W3" s="40">
        <v>2016</v>
      </c>
      <c r="X3" s="40"/>
    </row>
    <row r="4" spans="1:40" s="8" customFormat="1" x14ac:dyDescent="0.25">
      <c r="A4" s="15">
        <v>1</v>
      </c>
      <c r="B4" s="15">
        <v>2</v>
      </c>
      <c r="C4" s="171">
        <v>3</v>
      </c>
      <c r="D4" s="171"/>
      <c r="E4" s="171"/>
      <c r="F4" s="171">
        <v>4</v>
      </c>
      <c r="G4" s="171"/>
      <c r="H4" s="171"/>
      <c r="I4" s="171">
        <v>5</v>
      </c>
      <c r="J4" s="171"/>
      <c r="K4" s="171"/>
      <c r="L4" s="171">
        <v>6</v>
      </c>
      <c r="M4" s="171"/>
      <c r="N4" s="171"/>
      <c r="O4" s="171">
        <v>7</v>
      </c>
      <c r="P4" s="171"/>
      <c r="Q4" s="171"/>
      <c r="R4" s="171">
        <v>8</v>
      </c>
      <c r="S4" s="171"/>
      <c r="T4" s="171"/>
      <c r="U4" s="171"/>
      <c r="V4" s="40" t="s">
        <v>152</v>
      </c>
      <c r="W4" s="40"/>
      <c r="X4" s="40"/>
    </row>
    <row r="5" spans="1:40" s="8" customFormat="1" ht="38.25" customHeight="1" x14ac:dyDescent="0.25">
      <c r="A5" s="15">
        <v>1</v>
      </c>
      <c r="B5" s="58" t="s">
        <v>74</v>
      </c>
      <c r="C5" s="171" t="s">
        <v>73</v>
      </c>
      <c r="D5" s="171"/>
      <c r="E5" s="171"/>
      <c r="F5" s="165">
        <f>129192514.6+11236043.23+370669.01</f>
        <v>140799226.83999997</v>
      </c>
      <c r="G5" s="165"/>
      <c r="H5" s="165"/>
      <c r="I5" s="165">
        <f>131783154.86+11236043.23+262088.45</f>
        <v>143281286.53999999</v>
      </c>
      <c r="J5" s="165"/>
      <c r="K5" s="165"/>
      <c r="L5" s="165">
        <f>I5-F5</f>
        <v>2482059.7000000179</v>
      </c>
      <c r="M5" s="165"/>
      <c r="N5" s="165"/>
      <c r="O5" s="173">
        <f>L5/F5*100</f>
        <v>1.7628361715512515</v>
      </c>
      <c r="P5" s="173"/>
      <c r="Q5" s="173"/>
      <c r="R5" s="172"/>
      <c r="S5" s="172"/>
      <c r="T5" s="172"/>
      <c r="U5" s="172"/>
      <c r="V5" s="40">
        <f>228991980.89+11323043.23+623306.03</f>
        <v>240938330.14999998</v>
      </c>
      <c r="W5" s="40">
        <f>226664888.41+11323043.23+580679.21</f>
        <v>238568610.84999999</v>
      </c>
      <c r="X5" s="35">
        <f>W5-V5</f>
        <v>-2369719.2999999821</v>
      </c>
      <c r="Y5" s="36">
        <f>X5/V5*100</f>
        <v>-0.98353769552759662</v>
      </c>
      <c r="AG5" s="165">
        <f>794676.61+226538634.23+11236043.23</f>
        <v>238569354.06999999</v>
      </c>
      <c r="AH5" s="165"/>
      <c r="AI5" s="165"/>
      <c r="AJ5" s="165">
        <f>924194.23+227654585.78+11236043.23</f>
        <v>239814823.23999998</v>
      </c>
      <c r="AK5" s="165"/>
      <c r="AL5" s="165"/>
      <c r="AM5" s="45">
        <f>AJ5-AG5</f>
        <v>1245469.1699999869</v>
      </c>
      <c r="AN5" s="8">
        <f>AM5/AG5*100</f>
        <v>0.52205748506765326</v>
      </c>
    </row>
    <row r="6" spans="1:40" s="8" customFormat="1" ht="79.5" customHeight="1" x14ac:dyDescent="0.25">
      <c r="A6" s="15">
        <v>2</v>
      </c>
      <c r="B6" s="85" t="s">
        <v>75</v>
      </c>
      <c r="C6" s="171" t="s">
        <v>73</v>
      </c>
      <c r="D6" s="171"/>
      <c r="E6" s="171"/>
      <c r="F6" s="172">
        <v>0</v>
      </c>
      <c r="G6" s="172"/>
      <c r="H6" s="172"/>
      <c r="I6" s="172">
        <v>0</v>
      </c>
      <c r="J6" s="172"/>
      <c r="K6" s="172"/>
      <c r="L6" s="172">
        <v>0</v>
      </c>
      <c r="M6" s="172"/>
      <c r="N6" s="172"/>
      <c r="O6" s="172">
        <v>0</v>
      </c>
      <c r="P6" s="172"/>
      <c r="Q6" s="172"/>
      <c r="R6" s="172"/>
      <c r="S6" s="172"/>
      <c r="T6" s="172"/>
      <c r="U6" s="172"/>
      <c r="V6" s="40">
        <v>49061219.18</v>
      </c>
      <c r="W6" s="40">
        <v>46331699.340000004</v>
      </c>
      <c r="X6" s="35">
        <f>W6-V6</f>
        <v>-2729519.8399999961</v>
      </c>
      <c r="Y6" s="36">
        <f>X6/V6*100</f>
        <v>-5.5634977801625762</v>
      </c>
      <c r="AG6" s="166">
        <f>46159606.16</f>
        <v>46159606.159999996</v>
      </c>
      <c r="AH6" s="166"/>
      <c r="AI6" s="167"/>
      <c r="AJ6" s="168">
        <f>46872571.71</f>
        <v>46872571.710000001</v>
      </c>
      <c r="AK6" s="166"/>
      <c r="AL6" s="166"/>
      <c r="AM6" s="45">
        <f>AJ6-AG6</f>
        <v>712965.55000000447</v>
      </c>
      <c r="AN6" s="8">
        <f>AM6/AG6*100</f>
        <v>1.5445659296327161</v>
      </c>
    </row>
    <row r="7" spans="1:40" s="8" customFormat="1" x14ac:dyDescent="0.25">
      <c r="A7" s="176" t="s">
        <v>76</v>
      </c>
      <c r="B7" s="177"/>
      <c r="C7" s="177"/>
      <c r="D7" s="177"/>
      <c r="E7" s="177"/>
      <c r="F7" s="177"/>
      <c r="G7" s="177"/>
      <c r="H7" s="177"/>
      <c r="I7" s="177"/>
      <c r="J7" s="177"/>
      <c r="K7" s="177"/>
      <c r="L7" s="177"/>
      <c r="M7" s="177"/>
      <c r="N7" s="177"/>
      <c r="O7" s="177"/>
      <c r="P7" s="177"/>
      <c r="Q7" s="177"/>
      <c r="R7" s="177"/>
      <c r="S7" s="177"/>
      <c r="T7" s="177"/>
      <c r="U7" s="178"/>
      <c r="V7" s="40"/>
      <c r="W7" s="40"/>
      <c r="X7" s="40"/>
    </row>
    <row r="8" spans="1:40" s="8" customFormat="1" ht="34.5" customHeight="1" x14ac:dyDescent="0.25">
      <c r="A8" s="179" t="s">
        <v>77</v>
      </c>
      <c r="B8" s="180"/>
      <c r="C8" s="171" t="s">
        <v>73</v>
      </c>
      <c r="D8" s="171"/>
      <c r="E8" s="171"/>
      <c r="F8" s="172">
        <v>0</v>
      </c>
      <c r="G8" s="172"/>
      <c r="H8" s="172"/>
      <c r="I8" s="172">
        <v>0</v>
      </c>
      <c r="J8" s="172"/>
      <c r="K8" s="172"/>
      <c r="L8" s="172">
        <v>0</v>
      </c>
      <c r="M8" s="172"/>
      <c r="N8" s="172"/>
      <c r="O8" s="172">
        <v>0</v>
      </c>
      <c r="P8" s="172"/>
      <c r="Q8" s="172"/>
      <c r="R8" s="172"/>
      <c r="S8" s="172"/>
      <c r="T8" s="172"/>
      <c r="U8" s="172"/>
      <c r="V8" s="40"/>
      <c r="W8" s="40"/>
      <c r="X8" s="40"/>
    </row>
    <row r="9" spans="1:40" s="8" customFormat="1" ht="33.75" customHeight="1" x14ac:dyDescent="0.25">
      <c r="A9" s="179" t="s">
        <v>78</v>
      </c>
      <c r="B9" s="180"/>
      <c r="C9" s="171" t="s">
        <v>73</v>
      </c>
      <c r="D9" s="171"/>
      <c r="E9" s="171"/>
      <c r="F9" s="172">
        <v>0</v>
      </c>
      <c r="G9" s="172"/>
      <c r="H9" s="172"/>
      <c r="I9" s="172">
        <v>0</v>
      </c>
      <c r="J9" s="172"/>
      <c r="K9" s="172"/>
      <c r="L9" s="172">
        <v>0</v>
      </c>
      <c r="M9" s="172"/>
      <c r="N9" s="172"/>
      <c r="O9" s="172">
        <v>0</v>
      </c>
      <c r="P9" s="172"/>
      <c r="Q9" s="172"/>
      <c r="R9" s="172"/>
      <c r="S9" s="172"/>
      <c r="T9" s="172"/>
      <c r="U9" s="172"/>
      <c r="V9" s="40"/>
      <c r="W9" s="40"/>
      <c r="X9" s="40"/>
    </row>
    <row r="10" spans="1:40" s="8" customFormat="1" ht="160.5" customHeight="1" x14ac:dyDescent="0.25">
      <c r="A10" s="71">
        <v>3</v>
      </c>
      <c r="B10" s="72" t="s">
        <v>79</v>
      </c>
      <c r="C10" s="171" t="s">
        <v>73</v>
      </c>
      <c r="D10" s="171"/>
      <c r="E10" s="171"/>
      <c r="F10" s="175">
        <f>1538.34+95137.8+317637.35</f>
        <v>414313.49</v>
      </c>
      <c r="G10" s="175"/>
      <c r="H10" s="175"/>
      <c r="I10" s="175">
        <f>546.72+2460.64+724.1+3705.74+77920+42863.67</f>
        <v>128220.87</v>
      </c>
      <c r="J10" s="175"/>
      <c r="K10" s="175"/>
      <c r="L10" s="174">
        <f>I10-F10</f>
        <v>-286092.62</v>
      </c>
      <c r="M10" s="174"/>
      <c r="N10" s="174"/>
      <c r="O10" s="173">
        <f>L10/I10*100</f>
        <v>-223.12484699253719</v>
      </c>
      <c r="P10" s="173"/>
      <c r="Q10" s="173"/>
      <c r="R10" s="183" t="s">
        <v>225</v>
      </c>
      <c r="S10" s="184"/>
      <c r="T10" s="184"/>
      <c r="U10" s="185"/>
      <c r="V10" s="40"/>
      <c r="W10" s="40"/>
      <c r="X10" s="40"/>
    </row>
    <row r="11" spans="1:40" s="8" customFormat="1" x14ac:dyDescent="0.25">
      <c r="A11" s="176" t="s">
        <v>80</v>
      </c>
      <c r="B11" s="177"/>
      <c r="C11" s="177"/>
      <c r="D11" s="177"/>
      <c r="E11" s="177"/>
      <c r="F11" s="177"/>
      <c r="G11" s="177"/>
      <c r="H11" s="177"/>
      <c r="I11" s="177"/>
      <c r="J11" s="177"/>
      <c r="K11" s="177"/>
      <c r="L11" s="177"/>
      <c r="M11" s="177"/>
      <c r="N11" s="177"/>
      <c r="O11" s="177"/>
      <c r="P11" s="177"/>
      <c r="Q11" s="177"/>
      <c r="R11" s="177"/>
      <c r="S11" s="177"/>
      <c r="T11" s="177"/>
      <c r="U11" s="178"/>
      <c r="V11" s="40"/>
      <c r="W11" s="40"/>
      <c r="X11" s="40"/>
    </row>
    <row r="12" spans="1:40" s="8" customFormat="1" ht="29.25" customHeight="1" x14ac:dyDescent="0.25">
      <c r="A12" s="176" t="s">
        <v>81</v>
      </c>
      <c r="B12" s="178"/>
      <c r="C12" s="171" t="s">
        <v>73</v>
      </c>
      <c r="D12" s="171"/>
      <c r="E12" s="171"/>
      <c r="F12" s="172">
        <v>0</v>
      </c>
      <c r="G12" s="172"/>
      <c r="H12" s="172"/>
      <c r="I12" s="172">
        <v>0</v>
      </c>
      <c r="J12" s="172"/>
      <c r="K12" s="172"/>
      <c r="L12" s="172">
        <v>0</v>
      </c>
      <c r="M12" s="172"/>
      <c r="N12" s="172"/>
      <c r="O12" s="172">
        <v>0</v>
      </c>
      <c r="P12" s="172"/>
      <c r="Q12" s="172"/>
      <c r="R12" s="172"/>
      <c r="S12" s="172"/>
      <c r="T12" s="172"/>
      <c r="U12" s="172"/>
      <c r="V12" s="40"/>
      <c r="W12" s="40"/>
      <c r="X12" s="40"/>
    </row>
    <row r="13" spans="1:40" s="8" customFormat="1" ht="317.25" customHeight="1" x14ac:dyDescent="0.25">
      <c r="A13" s="71">
        <v>4</v>
      </c>
      <c r="B13" s="72" t="s">
        <v>82</v>
      </c>
      <c r="C13" s="171" t="s">
        <v>73</v>
      </c>
      <c r="D13" s="171"/>
      <c r="E13" s="171"/>
      <c r="F13" s="175">
        <f>23550.14+280+13829.53+157067.44</f>
        <v>194727.11</v>
      </c>
      <c r="G13" s="175"/>
      <c r="H13" s="175"/>
      <c r="I13" s="175">
        <f>452895.23+42795.86+8478.59+59709.57+2082.7+25536.59+2465.95+4485+7486.18+35430+10384+2.15</f>
        <v>651751.81999999995</v>
      </c>
      <c r="J13" s="175"/>
      <c r="K13" s="175"/>
      <c r="L13" s="174">
        <f>I13-F13</f>
        <v>457024.70999999996</v>
      </c>
      <c r="M13" s="174"/>
      <c r="N13" s="174"/>
      <c r="O13" s="173">
        <f>L13/I13*100</f>
        <v>70.122506140450824</v>
      </c>
      <c r="P13" s="173"/>
      <c r="Q13" s="173"/>
      <c r="R13" s="186" t="s">
        <v>226</v>
      </c>
      <c r="S13" s="186"/>
      <c r="T13" s="186"/>
      <c r="U13" s="186"/>
      <c r="V13" s="40"/>
      <c r="W13" s="40"/>
      <c r="X13" s="40"/>
    </row>
    <row r="14" spans="1:40" s="8" customFormat="1" x14ac:dyDescent="0.25">
      <c r="A14" s="176" t="s">
        <v>80</v>
      </c>
      <c r="B14" s="177"/>
      <c r="C14" s="177"/>
      <c r="D14" s="177"/>
      <c r="E14" s="177"/>
      <c r="F14" s="177"/>
      <c r="G14" s="177"/>
      <c r="H14" s="177"/>
      <c r="I14" s="177"/>
      <c r="J14" s="177"/>
      <c r="K14" s="177"/>
      <c r="L14" s="177"/>
      <c r="M14" s="177"/>
      <c r="N14" s="177"/>
      <c r="O14" s="177"/>
      <c r="P14" s="177"/>
      <c r="Q14" s="177"/>
      <c r="R14" s="177"/>
      <c r="S14" s="177"/>
      <c r="T14" s="177"/>
      <c r="U14" s="178"/>
      <c r="V14" s="40"/>
      <c r="W14" s="40"/>
      <c r="X14" s="40"/>
    </row>
    <row r="15" spans="1:40" s="8" customFormat="1" ht="30.75" customHeight="1" x14ac:dyDescent="0.25">
      <c r="A15" s="176" t="s">
        <v>83</v>
      </c>
      <c r="B15" s="178"/>
      <c r="C15" s="171" t="s">
        <v>73</v>
      </c>
      <c r="D15" s="171"/>
      <c r="E15" s="171"/>
      <c r="F15" s="172">
        <v>0</v>
      </c>
      <c r="G15" s="172"/>
      <c r="H15" s="172"/>
      <c r="I15" s="172">
        <v>0</v>
      </c>
      <c r="J15" s="172"/>
      <c r="K15" s="172"/>
      <c r="L15" s="172">
        <v>0</v>
      </c>
      <c r="M15" s="172"/>
      <c r="N15" s="172"/>
      <c r="O15" s="172">
        <v>0</v>
      </c>
      <c r="P15" s="172"/>
      <c r="Q15" s="172"/>
      <c r="R15" s="172"/>
      <c r="S15" s="172"/>
      <c r="T15" s="172"/>
      <c r="U15" s="172"/>
      <c r="V15" s="40"/>
      <c r="W15" s="40"/>
      <c r="X15" s="40"/>
    </row>
    <row r="16" spans="1:40" s="8" customFormat="1" ht="30" x14ac:dyDescent="0.25">
      <c r="A16" s="15">
        <v>5</v>
      </c>
      <c r="B16" s="16" t="s">
        <v>84</v>
      </c>
      <c r="C16" s="171" t="s">
        <v>73</v>
      </c>
      <c r="D16" s="171"/>
      <c r="E16" s="171"/>
      <c r="F16" s="174">
        <f>141400275.8+42000</f>
        <v>141442275.80000001</v>
      </c>
      <c r="G16" s="174"/>
      <c r="H16" s="174"/>
      <c r="I16" s="174">
        <v>143811421.72999999</v>
      </c>
      <c r="J16" s="174"/>
      <c r="K16" s="174"/>
      <c r="L16" s="174">
        <f>I16-F16</f>
        <v>2369145.9299999774</v>
      </c>
      <c r="M16" s="174"/>
      <c r="N16" s="174"/>
      <c r="O16" s="175">
        <f>L16/F16*100</f>
        <v>1.6749913818906306</v>
      </c>
      <c r="P16" s="175"/>
      <c r="Q16" s="175"/>
      <c r="R16" s="172"/>
      <c r="S16" s="172"/>
      <c r="T16" s="172"/>
      <c r="U16" s="172"/>
      <c r="V16" s="40"/>
      <c r="W16" s="40"/>
      <c r="X16" s="40"/>
    </row>
    <row r="17" spans="2:8" x14ac:dyDescent="0.25">
      <c r="B17" s="181" t="s">
        <v>227</v>
      </c>
      <c r="C17" s="181"/>
      <c r="D17" s="181"/>
      <c r="E17" s="182"/>
      <c r="F17" s="174">
        <f>141442275.8-F16</f>
        <v>0</v>
      </c>
      <c r="G17" s="174"/>
      <c r="H17" s="174"/>
    </row>
  </sheetData>
  <mergeCells count="83">
    <mergeCell ref="F17:H17"/>
    <mergeCell ref="B17:E17"/>
    <mergeCell ref="A9:B9"/>
    <mergeCell ref="R16:U16"/>
    <mergeCell ref="R10:U10"/>
    <mergeCell ref="R12:U12"/>
    <mergeCell ref="R13:U13"/>
    <mergeCell ref="R15:U15"/>
    <mergeCell ref="A11:U11"/>
    <mergeCell ref="A12:B12"/>
    <mergeCell ref="A14:U14"/>
    <mergeCell ref="A15:B15"/>
    <mergeCell ref="R9:U9"/>
    <mergeCell ref="O15:Q15"/>
    <mergeCell ref="O16:Q16"/>
    <mergeCell ref="O9:Q9"/>
    <mergeCell ref="O10:Q10"/>
    <mergeCell ref="O12:Q12"/>
    <mergeCell ref="B2:B3"/>
    <mergeCell ref="A2:A3"/>
    <mergeCell ref="C2:E3"/>
    <mergeCell ref="L9:N9"/>
    <mergeCell ref="L10:N10"/>
    <mergeCell ref="I12:K12"/>
    <mergeCell ref="F9:H9"/>
    <mergeCell ref="R2:U3"/>
    <mergeCell ref="O3:Q3"/>
    <mergeCell ref="L3:N3"/>
    <mergeCell ref="O8:Q8"/>
    <mergeCell ref="A7:U7"/>
    <mergeCell ref="A8:B8"/>
    <mergeCell ref="R4:U4"/>
    <mergeCell ref="R5:U5"/>
    <mergeCell ref="R6:U6"/>
    <mergeCell ref="R8:U8"/>
    <mergeCell ref="L4:N4"/>
    <mergeCell ref="L5:N5"/>
    <mergeCell ref="L6:N6"/>
    <mergeCell ref="L8:N8"/>
    <mergeCell ref="F8:H8"/>
    <mergeCell ref="C8:E8"/>
    <mergeCell ref="O13:Q13"/>
    <mergeCell ref="L12:N12"/>
    <mergeCell ref="L13:N13"/>
    <mergeCell ref="L15:N15"/>
    <mergeCell ref="L16:N16"/>
    <mergeCell ref="I13:K13"/>
    <mergeCell ref="I15:K15"/>
    <mergeCell ref="I16:K16"/>
    <mergeCell ref="I3:K3"/>
    <mergeCell ref="I4:K4"/>
    <mergeCell ref="I5:K5"/>
    <mergeCell ref="I6:K6"/>
    <mergeCell ref="I8:K8"/>
    <mergeCell ref="I9:K9"/>
    <mergeCell ref="I10:K10"/>
    <mergeCell ref="C15:E15"/>
    <mergeCell ref="C16:E16"/>
    <mergeCell ref="C9:E9"/>
    <mergeCell ref="C10:E10"/>
    <mergeCell ref="C12:E12"/>
    <mergeCell ref="C13:E13"/>
    <mergeCell ref="F16:H16"/>
    <mergeCell ref="F10:H10"/>
    <mergeCell ref="F12:H12"/>
    <mergeCell ref="F13:H13"/>
    <mergeCell ref="F15:H15"/>
    <mergeCell ref="AG5:AI5"/>
    <mergeCell ref="AJ5:AL5"/>
    <mergeCell ref="AG6:AI6"/>
    <mergeCell ref="AJ6:AL6"/>
    <mergeCell ref="A1:U1"/>
    <mergeCell ref="F3:H3"/>
    <mergeCell ref="F4:H4"/>
    <mergeCell ref="F5:H5"/>
    <mergeCell ref="F6:H6"/>
    <mergeCell ref="C4:E4"/>
    <mergeCell ref="C5:E5"/>
    <mergeCell ref="C6:E6"/>
    <mergeCell ref="O4:Q4"/>
    <mergeCell ref="O5:Q5"/>
    <mergeCell ref="O6:Q6"/>
    <mergeCell ref="F2:Q2"/>
  </mergeCells>
  <pageMargins left="0.70866141732283472" right="0" top="0" bottom="0" header="0" footer="0"/>
  <pageSetup paperSize="9" scale="93"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topLeftCell="A7" zoomScaleNormal="100" zoomScaleSheetLayoutView="100" workbookViewId="0">
      <selection activeCell="J35" sqref="J35"/>
    </sheetView>
  </sheetViews>
  <sheetFormatPr defaultRowHeight="15" x14ac:dyDescent="0.25"/>
  <cols>
    <col min="1" max="1" width="70" style="64" customWidth="1"/>
    <col min="2" max="3" width="12.42578125" style="64" customWidth="1"/>
    <col min="4" max="5" width="12.42578125" style="64" hidden="1" customWidth="1"/>
    <col min="6" max="8" width="4" style="64" customWidth="1"/>
    <col min="9" max="16384" width="9.140625" style="64"/>
  </cols>
  <sheetData>
    <row r="1" spans="1:5" s="75" customFormat="1" ht="22.5" customHeight="1" x14ac:dyDescent="0.25">
      <c r="A1" s="102" t="s">
        <v>86</v>
      </c>
      <c r="B1" s="102"/>
      <c r="C1" s="102"/>
      <c r="D1" s="102"/>
      <c r="E1" s="102"/>
    </row>
    <row r="2" spans="1:5" ht="33.75" customHeight="1" x14ac:dyDescent="0.25">
      <c r="A2" s="62" t="s">
        <v>25</v>
      </c>
      <c r="B2" s="65" t="s">
        <v>85</v>
      </c>
      <c r="C2" s="65" t="s">
        <v>85</v>
      </c>
      <c r="D2" s="65" t="s">
        <v>85</v>
      </c>
      <c r="E2" s="65" t="s">
        <v>85</v>
      </c>
    </row>
    <row r="3" spans="1:5" x14ac:dyDescent="0.25">
      <c r="A3" s="63">
        <v>1</v>
      </c>
      <c r="B3" s="88">
        <v>44256</v>
      </c>
      <c r="C3" s="88">
        <v>44470</v>
      </c>
      <c r="D3" s="63" t="s">
        <v>205</v>
      </c>
      <c r="E3" s="63" t="s">
        <v>204</v>
      </c>
    </row>
    <row r="4" spans="1:5" s="73" customFormat="1" ht="30" x14ac:dyDescent="0.25">
      <c r="A4" s="84" t="s">
        <v>147</v>
      </c>
      <c r="B4" s="77" t="s">
        <v>196</v>
      </c>
      <c r="C4" s="77" t="s">
        <v>199</v>
      </c>
      <c r="D4" s="92"/>
      <c r="E4" s="89"/>
    </row>
    <row r="5" spans="1:5" s="73" customFormat="1" x14ac:dyDescent="0.25">
      <c r="A5" s="78" t="s">
        <v>153</v>
      </c>
      <c r="B5" s="77" t="s">
        <v>197</v>
      </c>
      <c r="C5" s="77" t="s">
        <v>51</v>
      </c>
      <c r="D5" s="92"/>
      <c r="E5" s="89"/>
    </row>
    <row r="6" spans="1:5" s="73" customFormat="1" x14ac:dyDescent="0.25">
      <c r="A6" s="78" t="s">
        <v>229</v>
      </c>
      <c r="B6" s="77" t="s">
        <v>51</v>
      </c>
      <c r="C6" s="77" t="s">
        <v>199</v>
      </c>
      <c r="D6" s="92"/>
      <c r="E6" s="89"/>
    </row>
    <row r="7" spans="1:5" s="73" customFormat="1" x14ac:dyDescent="0.25">
      <c r="A7" s="78" t="s">
        <v>28</v>
      </c>
      <c r="B7" s="190">
        <v>500</v>
      </c>
      <c r="C7" s="191"/>
      <c r="D7" s="191"/>
      <c r="E7" s="192"/>
    </row>
    <row r="8" spans="1:5" s="73" customFormat="1" x14ac:dyDescent="0.25">
      <c r="A8" s="78" t="s">
        <v>29</v>
      </c>
      <c r="B8" s="190">
        <v>500</v>
      </c>
      <c r="C8" s="191"/>
      <c r="D8" s="191"/>
      <c r="E8" s="192"/>
    </row>
    <row r="9" spans="1:5" s="73" customFormat="1" x14ac:dyDescent="0.25">
      <c r="A9" s="78" t="s">
        <v>157</v>
      </c>
      <c r="B9" s="77">
        <v>10</v>
      </c>
      <c r="C9" s="77" t="s">
        <v>51</v>
      </c>
      <c r="D9" s="92"/>
      <c r="E9" s="89"/>
    </row>
    <row r="10" spans="1:5" s="73" customFormat="1" ht="30" x14ac:dyDescent="0.25">
      <c r="A10" s="78" t="s">
        <v>230</v>
      </c>
      <c r="B10" s="77" t="s">
        <v>198</v>
      </c>
      <c r="C10" s="77" t="s">
        <v>231</v>
      </c>
      <c r="D10" s="92"/>
      <c r="E10" s="89"/>
    </row>
    <row r="11" spans="1:5" s="73" customFormat="1" x14ac:dyDescent="0.25">
      <c r="A11" s="78" t="s">
        <v>158</v>
      </c>
      <c r="B11" s="190" t="s">
        <v>199</v>
      </c>
      <c r="C11" s="191"/>
      <c r="D11" s="191"/>
      <c r="E11" s="192"/>
    </row>
    <row r="12" spans="1:5" s="73" customFormat="1" x14ac:dyDescent="0.25">
      <c r="A12" s="78" t="s">
        <v>162</v>
      </c>
      <c r="B12" s="77" t="s">
        <v>199</v>
      </c>
      <c r="C12" s="77" t="s">
        <v>232</v>
      </c>
      <c r="D12" s="92"/>
      <c r="E12" s="89"/>
    </row>
    <row r="13" spans="1:5" s="73" customFormat="1" x14ac:dyDescent="0.25">
      <c r="A13" s="78" t="s">
        <v>203</v>
      </c>
      <c r="B13" s="74"/>
      <c r="C13" s="74"/>
      <c r="D13" s="74"/>
      <c r="E13" s="74"/>
    </row>
    <row r="14" spans="1:5" s="73" customFormat="1" x14ac:dyDescent="0.25">
      <c r="A14" s="78" t="s">
        <v>201</v>
      </c>
      <c r="B14" s="129">
        <v>7000</v>
      </c>
      <c r="C14" s="129"/>
      <c r="D14" s="90"/>
      <c r="E14" s="91"/>
    </row>
    <row r="15" spans="1:5" s="73" customFormat="1" x14ac:dyDescent="0.25">
      <c r="A15" s="78" t="s">
        <v>233</v>
      </c>
      <c r="B15" s="129">
        <v>15000</v>
      </c>
      <c r="C15" s="129"/>
      <c r="D15" s="90"/>
      <c r="E15" s="91"/>
    </row>
    <row r="16" spans="1:5" s="73" customFormat="1" x14ac:dyDescent="0.25">
      <c r="A16" s="78" t="s">
        <v>234</v>
      </c>
      <c r="B16" s="82" t="s">
        <v>51</v>
      </c>
      <c r="C16" s="82">
        <v>10000</v>
      </c>
      <c r="D16" s="90"/>
      <c r="E16" s="91"/>
    </row>
    <row r="17" spans="1:5" s="73" customFormat="1" x14ac:dyDescent="0.25">
      <c r="A17" s="78" t="s">
        <v>202</v>
      </c>
      <c r="B17" s="82">
        <v>20000</v>
      </c>
      <c r="C17" s="82">
        <v>40000</v>
      </c>
      <c r="D17" s="90"/>
      <c r="E17" s="91"/>
    </row>
    <row r="18" spans="1:5" s="73" customFormat="1" x14ac:dyDescent="0.25">
      <c r="A18" s="78" t="s">
        <v>30</v>
      </c>
      <c r="B18" s="82">
        <v>4000</v>
      </c>
      <c r="C18" s="82">
        <v>5000</v>
      </c>
      <c r="D18" s="90"/>
      <c r="E18" s="91"/>
    </row>
    <row r="19" spans="1:5" s="73" customFormat="1" x14ac:dyDescent="0.25">
      <c r="A19" s="78" t="s">
        <v>31</v>
      </c>
      <c r="B19" s="82">
        <v>4000</v>
      </c>
      <c r="C19" s="82">
        <v>5000</v>
      </c>
      <c r="D19" s="90"/>
      <c r="E19" s="91"/>
    </row>
    <row r="20" spans="1:5" s="73" customFormat="1" x14ac:dyDescent="0.25">
      <c r="A20" s="78" t="s">
        <v>210</v>
      </c>
      <c r="B20" s="193">
        <v>2000</v>
      </c>
      <c r="C20" s="194"/>
      <c r="D20" s="90"/>
      <c r="E20" s="91"/>
    </row>
    <row r="21" spans="1:5" s="73" customFormat="1" x14ac:dyDescent="0.25">
      <c r="A21" s="78" t="s">
        <v>206</v>
      </c>
      <c r="B21" s="82">
        <v>4000</v>
      </c>
      <c r="C21" s="82">
        <v>5000</v>
      </c>
      <c r="D21" s="90"/>
      <c r="E21" s="91"/>
    </row>
    <row r="22" spans="1:5" s="73" customFormat="1" x14ac:dyDescent="0.25">
      <c r="A22" s="78" t="s">
        <v>207</v>
      </c>
      <c r="B22" s="82">
        <v>2000</v>
      </c>
      <c r="C22" s="82">
        <v>5000</v>
      </c>
      <c r="D22" s="90"/>
      <c r="E22" s="91"/>
    </row>
    <row r="23" spans="1:5" s="73" customFormat="1" x14ac:dyDescent="0.25">
      <c r="A23" s="78" t="s">
        <v>208</v>
      </c>
      <c r="B23" s="82">
        <v>4000</v>
      </c>
      <c r="C23" s="82">
        <v>5000</v>
      </c>
      <c r="D23" s="90"/>
      <c r="E23" s="91"/>
    </row>
    <row r="24" spans="1:5" s="73" customFormat="1" x14ac:dyDescent="0.25">
      <c r="A24" s="78" t="s">
        <v>209</v>
      </c>
      <c r="B24" s="193">
        <v>3000</v>
      </c>
      <c r="C24" s="194"/>
      <c r="D24" s="90"/>
      <c r="E24" s="91"/>
    </row>
    <row r="25" spans="1:5" s="73" customFormat="1" x14ac:dyDescent="0.25">
      <c r="A25" s="78" t="s">
        <v>211</v>
      </c>
      <c r="B25" s="82">
        <v>3000</v>
      </c>
      <c r="C25" s="82">
        <v>4000</v>
      </c>
      <c r="D25" s="90"/>
      <c r="E25" s="91"/>
    </row>
    <row r="26" spans="1:5" s="73" customFormat="1" x14ac:dyDescent="0.25">
      <c r="A26" s="78" t="s">
        <v>212</v>
      </c>
      <c r="B26" s="82">
        <v>7000</v>
      </c>
      <c r="C26" s="82" t="s">
        <v>51</v>
      </c>
      <c r="D26" s="90"/>
      <c r="E26" s="91"/>
    </row>
    <row r="27" spans="1:5" s="73" customFormat="1" x14ac:dyDescent="0.25">
      <c r="A27" s="78" t="s">
        <v>213</v>
      </c>
      <c r="B27" s="82">
        <v>2000</v>
      </c>
      <c r="C27" s="82">
        <v>3000</v>
      </c>
      <c r="D27" s="90"/>
      <c r="E27" s="91"/>
    </row>
    <row r="28" spans="1:5" s="73" customFormat="1" x14ac:dyDescent="0.25">
      <c r="A28" s="78" t="s">
        <v>214</v>
      </c>
      <c r="B28" s="82">
        <v>2000</v>
      </c>
      <c r="C28" s="82">
        <v>2000</v>
      </c>
      <c r="D28" s="90"/>
      <c r="E28" s="91"/>
    </row>
    <row r="29" spans="1:5" s="73" customFormat="1" x14ac:dyDescent="0.25">
      <c r="A29" s="78" t="s">
        <v>148</v>
      </c>
      <c r="B29" s="190" t="s">
        <v>228</v>
      </c>
      <c r="C29" s="191"/>
      <c r="D29" s="191"/>
      <c r="E29" s="192"/>
    </row>
    <row r="30" spans="1:5" s="73" customFormat="1" x14ac:dyDescent="0.25">
      <c r="A30" s="78" t="s">
        <v>215</v>
      </c>
      <c r="B30" s="190">
        <v>300</v>
      </c>
      <c r="C30" s="191"/>
      <c r="D30" s="191"/>
      <c r="E30" s="192"/>
    </row>
    <row r="31" spans="1:5" s="73" customFormat="1" ht="15" customHeight="1" x14ac:dyDescent="0.25">
      <c r="A31" s="78" t="s">
        <v>216</v>
      </c>
      <c r="B31" s="77">
        <v>350</v>
      </c>
      <c r="C31" s="77">
        <v>400</v>
      </c>
      <c r="D31" s="92"/>
      <c r="E31" s="89"/>
    </row>
    <row r="32" spans="1:5" s="73" customFormat="1" x14ac:dyDescent="0.25">
      <c r="A32" s="78" t="s">
        <v>160</v>
      </c>
      <c r="B32" s="86" t="s">
        <v>159</v>
      </c>
      <c r="C32" s="95" t="s">
        <v>51</v>
      </c>
      <c r="D32" s="93"/>
      <c r="E32" s="94"/>
    </row>
    <row r="33" spans="1:5" s="73" customFormat="1" x14ac:dyDescent="0.25">
      <c r="A33" s="84" t="s">
        <v>237</v>
      </c>
      <c r="B33" s="81"/>
      <c r="C33" s="81"/>
      <c r="D33" s="81"/>
      <c r="E33" s="81"/>
    </row>
    <row r="34" spans="1:5" s="73" customFormat="1" x14ac:dyDescent="0.25">
      <c r="A34" s="84" t="s">
        <v>238</v>
      </c>
      <c r="B34" s="81" t="s">
        <v>51</v>
      </c>
      <c r="C34" s="81">
        <v>400</v>
      </c>
      <c r="D34" s="81"/>
      <c r="E34" s="81"/>
    </row>
    <row r="35" spans="1:5" s="73" customFormat="1" x14ac:dyDescent="0.25">
      <c r="A35" s="84" t="s">
        <v>239</v>
      </c>
      <c r="B35" s="81" t="s">
        <v>51</v>
      </c>
      <c r="C35" s="81">
        <v>400</v>
      </c>
      <c r="D35" s="81"/>
      <c r="E35" s="81"/>
    </row>
    <row r="36" spans="1:5" s="73" customFormat="1" x14ac:dyDescent="0.25">
      <c r="A36" s="84" t="s">
        <v>240</v>
      </c>
      <c r="B36" s="81" t="s">
        <v>51</v>
      </c>
      <c r="C36" s="81">
        <v>800</v>
      </c>
      <c r="D36" s="81"/>
      <c r="E36" s="81"/>
    </row>
    <row r="37" spans="1:5" s="73" customFormat="1" x14ac:dyDescent="0.25">
      <c r="A37" s="84" t="s">
        <v>235</v>
      </c>
      <c r="B37" s="81">
        <v>1500</v>
      </c>
      <c r="C37" s="81">
        <v>2000</v>
      </c>
      <c r="D37" s="81"/>
      <c r="E37" s="81"/>
    </row>
    <row r="38" spans="1:5" s="73" customFormat="1" x14ac:dyDescent="0.25">
      <c r="A38" s="78" t="s">
        <v>200</v>
      </c>
      <c r="B38" s="81">
        <v>3000</v>
      </c>
      <c r="C38" s="81" t="s">
        <v>51</v>
      </c>
      <c r="D38" s="81"/>
      <c r="E38" s="81"/>
    </row>
    <row r="39" spans="1:5" s="73" customFormat="1" ht="30" x14ac:dyDescent="0.25">
      <c r="A39" s="78" t="s">
        <v>236</v>
      </c>
      <c r="B39" s="81" t="s">
        <v>51</v>
      </c>
      <c r="C39" s="81">
        <v>5000</v>
      </c>
      <c r="D39" s="81"/>
      <c r="E39" s="81"/>
    </row>
    <row r="40" spans="1:5" s="73" customFormat="1" ht="71.25" customHeight="1" x14ac:dyDescent="0.25">
      <c r="A40" s="83" t="s">
        <v>32</v>
      </c>
      <c r="B40" s="187" t="s">
        <v>163</v>
      </c>
      <c r="C40" s="188"/>
      <c r="D40" s="188"/>
      <c r="E40" s="189"/>
    </row>
  </sheetData>
  <mergeCells count="11">
    <mergeCell ref="A1:E1"/>
    <mergeCell ref="B40:E40"/>
    <mergeCell ref="B7:E7"/>
    <mergeCell ref="B8:E8"/>
    <mergeCell ref="B11:E11"/>
    <mergeCell ref="B29:E29"/>
    <mergeCell ref="B15:C15"/>
    <mergeCell ref="B20:C20"/>
    <mergeCell ref="B24:C24"/>
    <mergeCell ref="B30:E30"/>
    <mergeCell ref="B14:C14"/>
  </mergeCells>
  <pageMargins left="0.70866141732283472" right="0" top="0" bottom="0" header="0" footer="0"/>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topLeftCell="A7" zoomScale="115" zoomScaleNormal="100" zoomScaleSheetLayoutView="115" workbookViewId="0">
      <selection activeCell="M8" sqref="M8"/>
    </sheetView>
  </sheetViews>
  <sheetFormatPr defaultRowHeight="15" x14ac:dyDescent="0.25"/>
  <cols>
    <col min="1" max="1" width="14.7109375" customWidth="1"/>
    <col min="2" max="3" width="6.42578125" customWidth="1"/>
    <col min="4" max="5" width="5.28515625" customWidth="1"/>
    <col min="6" max="7" width="6.42578125" customWidth="1"/>
    <col min="8" max="9" width="5.5703125" customWidth="1"/>
    <col min="10" max="11" width="6.42578125" customWidth="1"/>
    <col min="12" max="13" width="8.42578125" customWidth="1"/>
  </cols>
  <sheetData>
    <row r="1" spans="1:13" ht="47.25" customHeight="1" x14ac:dyDescent="0.25">
      <c r="A1" s="196" t="s">
        <v>87</v>
      </c>
      <c r="B1" s="196"/>
      <c r="C1" s="196"/>
      <c r="D1" s="196"/>
      <c r="E1" s="196"/>
      <c r="F1" s="196"/>
      <c r="G1" s="196"/>
      <c r="H1" s="196"/>
      <c r="I1" s="196"/>
      <c r="J1" s="196"/>
      <c r="K1" s="196"/>
      <c r="L1" s="196"/>
      <c r="M1" s="196"/>
    </row>
    <row r="2" spans="1:13" s="17" customFormat="1" ht="59.25" customHeight="1" x14ac:dyDescent="0.25">
      <c r="A2" s="195" t="s">
        <v>88</v>
      </c>
      <c r="B2" s="195" t="s">
        <v>89</v>
      </c>
      <c r="C2" s="195"/>
      <c r="D2" s="195"/>
      <c r="E2" s="195"/>
      <c r="F2" s="195"/>
      <c r="G2" s="195"/>
      <c r="H2" s="195" t="s">
        <v>90</v>
      </c>
      <c r="I2" s="195"/>
      <c r="J2" s="195"/>
      <c r="K2" s="195"/>
      <c r="L2" s="195" t="s">
        <v>91</v>
      </c>
      <c r="M2" s="195"/>
    </row>
    <row r="3" spans="1:13" s="17" customFormat="1" ht="29.25" customHeight="1" x14ac:dyDescent="0.25">
      <c r="A3" s="195"/>
      <c r="B3" s="195" t="s">
        <v>92</v>
      </c>
      <c r="C3" s="195"/>
      <c r="D3" s="195" t="s">
        <v>93</v>
      </c>
      <c r="E3" s="195"/>
      <c r="F3" s="195" t="s">
        <v>94</v>
      </c>
      <c r="G3" s="195"/>
      <c r="H3" s="195" t="s">
        <v>93</v>
      </c>
      <c r="I3" s="195"/>
      <c r="J3" s="195" t="s">
        <v>94</v>
      </c>
      <c r="K3" s="195"/>
      <c r="L3" s="195"/>
      <c r="M3" s="195"/>
    </row>
    <row r="4" spans="1:13" s="17" customFormat="1" x14ac:dyDescent="0.25">
      <c r="A4" s="195"/>
      <c r="B4" s="18">
        <v>2020</v>
      </c>
      <c r="C4" s="18">
        <v>2021</v>
      </c>
      <c r="D4" s="87">
        <v>2020</v>
      </c>
      <c r="E4" s="87">
        <v>2021</v>
      </c>
      <c r="F4" s="87">
        <v>2020</v>
      </c>
      <c r="G4" s="87">
        <v>2021</v>
      </c>
      <c r="H4" s="87">
        <v>2020</v>
      </c>
      <c r="I4" s="87">
        <v>2021</v>
      </c>
      <c r="J4" s="87">
        <v>2020</v>
      </c>
      <c r="K4" s="87">
        <v>2021</v>
      </c>
      <c r="L4" s="87">
        <v>2020</v>
      </c>
      <c r="M4" s="87">
        <v>2021</v>
      </c>
    </row>
    <row r="5" spans="1:13" x14ac:dyDescent="0.25">
      <c r="A5" s="19">
        <v>1</v>
      </c>
      <c r="B5" s="19">
        <v>2</v>
      </c>
      <c r="C5" s="19">
        <v>3</v>
      </c>
      <c r="D5" s="19">
        <v>4</v>
      </c>
      <c r="E5" s="19">
        <v>5</v>
      </c>
      <c r="F5" s="19">
        <v>6</v>
      </c>
      <c r="G5" s="19">
        <v>7</v>
      </c>
      <c r="H5" s="19">
        <v>8</v>
      </c>
      <c r="I5" s="19">
        <v>9</v>
      </c>
      <c r="J5" s="19">
        <v>10</v>
      </c>
      <c r="K5" s="19">
        <v>11</v>
      </c>
      <c r="L5" s="19">
        <v>12</v>
      </c>
      <c r="M5" s="19">
        <v>13</v>
      </c>
    </row>
    <row r="6" spans="1:13" ht="36" x14ac:dyDescent="0.25">
      <c r="A6" s="58" t="s">
        <v>194</v>
      </c>
      <c r="B6" s="31">
        <v>11188</v>
      </c>
      <c r="C6" s="31">
        <v>11187</v>
      </c>
      <c r="D6" s="31"/>
      <c r="E6" s="44"/>
      <c r="F6" s="31"/>
      <c r="G6" s="31"/>
      <c r="H6" s="31"/>
      <c r="I6" s="31"/>
      <c r="J6" s="31"/>
      <c r="K6" s="31"/>
      <c r="L6" s="46"/>
      <c r="M6" s="46"/>
    </row>
    <row r="7" spans="1:13" ht="51" customHeight="1" x14ac:dyDescent="0.25">
      <c r="A7" s="58" t="s">
        <v>190</v>
      </c>
      <c r="B7" s="44">
        <v>97652</v>
      </c>
      <c r="C7" s="44">
        <v>95570</v>
      </c>
      <c r="D7" s="31"/>
      <c r="E7" s="31"/>
      <c r="F7" s="31"/>
      <c r="G7" s="31"/>
      <c r="H7" s="32"/>
      <c r="I7" s="32"/>
      <c r="J7" s="31"/>
      <c r="K7" s="31"/>
      <c r="L7" s="46"/>
      <c r="M7" s="46"/>
    </row>
    <row r="8" spans="1:13" ht="48.75" customHeight="1" x14ac:dyDescent="0.25">
      <c r="A8" s="58" t="s">
        <v>191</v>
      </c>
      <c r="B8" s="31"/>
      <c r="C8" s="31"/>
      <c r="D8" s="31"/>
      <c r="E8" s="31"/>
      <c r="F8" s="31">
        <v>975</v>
      </c>
      <c r="G8" s="31">
        <v>3875</v>
      </c>
      <c r="H8" s="42"/>
      <c r="I8" s="42"/>
      <c r="J8" s="31">
        <f>L8/F8</f>
        <v>290.44615384615383</v>
      </c>
      <c r="K8" s="31">
        <f>M8/G8</f>
        <v>201.27741935483871</v>
      </c>
      <c r="L8" s="47">
        <v>283185</v>
      </c>
      <c r="M8" s="47">
        <f>1150+4500+20000+172000+7250+434000+11000+6000+10000+12000+17300+6000+23450+10400+24200+1300+7950+8000+3450</f>
        <v>779950</v>
      </c>
    </row>
    <row r="9" spans="1:13" ht="111.75" customHeight="1" x14ac:dyDescent="0.25">
      <c r="A9" s="58" t="s">
        <v>192</v>
      </c>
      <c r="B9" s="31">
        <v>456</v>
      </c>
      <c r="C9" s="31">
        <v>456</v>
      </c>
      <c r="D9" s="31"/>
      <c r="E9" s="31"/>
      <c r="F9" s="31"/>
      <c r="G9" s="31"/>
      <c r="H9" s="31"/>
      <c r="I9" s="31"/>
      <c r="J9" s="31"/>
      <c r="K9" s="31"/>
      <c r="L9" s="31"/>
      <c r="M9" s="31"/>
    </row>
    <row r="10" spans="1:13" ht="109.5" customHeight="1" x14ac:dyDescent="0.25">
      <c r="A10" s="59" t="s">
        <v>193</v>
      </c>
      <c r="B10" s="31"/>
      <c r="C10" s="31"/>
      <c r="D10" s="31"/>
      <c r="E10" s="31"/>
      <c r="F10" s="31">
        <v>20</v>
      </c>
      <c r="G10" s="31">
        <v>20</v>
      </c>
      <c r="H10" s="42"/>
      <c r="I10" s="42"/>
      <c r="J10" s="31">
        <v>200</v>
      </c>
      <c r="K10" s="31">
        <v>300</v>
      </c>
      <c r="L10" s="47">
        <v>101000</v>
      </c>
      <c r="M10" s="47">
        <f>63000+3000+1700+26700+77300-100</f>
        <v>171600</v>
      </c>
    </row>
    <row r="11" spans="1:13" x14ac:dyDescent="0.25">
      <c r="L11">
        <f>SUM(L6:L10)</f>
        <v>384185</v>
      </c>
      <c r="M11">
        <f>SUM(M6:M10)</f>
        <v>951550</v>
      </c>
    </row>
    <row r="12" spans="1:13" ht="15.75" x14ac:dyDescent="0.25">
      <c r="A12" s="57"/>
    </row>
  </sheetData>
  <mergeCells count="10">
    <mergeCell ref="L2:M3"/>
    <mergeCell ref="A2:A4"/>
    <mergeCell ref="A1:M1"/>
    <mergeCell ref="B2:G2"/>
    <mergeCell ref="H2:K2"/>
    <mergeCell ref="B3:C3"/>
    <mergeCell ref="D3:E3"/>
    <mergeCell ref="F3:G3"/>
    <mergeCell ref="H3:I3"/>
    <mergeCell ref="J3:K3"/>
  </mergeCells>
  <pageMargins left="0.70866141732283472" right="0" top="0" bottom="0" header="0" footer="0"/>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view="pageBreakPreview" topLeftCell="A13" zoomScaleNormal="100" zoomScaleSheetLayoutView="100" workbookViewId="0">
      <selection activeCell="AA38" sqref="AA38"/>
    </sheetView>
  </sheetViews>
  <sheetFormatPr defaultRowHeight="15" x14ac:dyDescent="0.25"/>
  <cols>
    <col min="1" max="26" width="3.42578125" customWidth="1"/>
    <col min="27" max="27" width="24.42578125" customWidth="1"/>
    <col min="28" max="36" width="3.42578125" customWidth="1"/>
  </cols>
  <sheetData>
    <row r="1" spans="1:32" x14ac:dyDescent="0.25">
      <c r="A1" t="s">
        <v>95</v>
      </c>
    </row>
    <row r="2" spans="1:32" x14ac:dyDescent="0.25">
      <c r="A2" s="198" t="s">
        <v>66</v>
      </c>
      <c r="B2" s="198"/>
      <c r="C2" s="198" t="s">
        <v>96</v>
      </c>
      <c r="D2" s="198"/>
      <c r="E2" s="198"/>
      <c r="F2" s="198"/>
      <c r="G2" s="198"/>
      <c r="H2" s="198"/>
      <c r="I2" s="198"/>
      <c r="J2" s="198"/>
      <c r="K2" s="198"/>
      <c r="L2" s="198"/>
      <c r="M2" s="198"/>
      <c r="N2" s="198"/>
      <c r="O2" s="198" t="s">
        <v>97</v>
      </c>
      <c r="P2" s="198"/>
      <c r="Q2" s="198"/>
      <c r="R2" s="198"/>
      <c r="S2" s="198"/>
      <c r="T2" s="198"/>
      <c r="U2" s="198"/>
      <c r="V2" s="198"/>
      <c r="W2" s="198"/>
      <c r="X2" s="198"/>
      <c r="Y2" s="198"/>
      <c r="Z2" s="198"/>
    </row>
    <row r="3" spans="1:32" x14ac:dyDescent="0.25">
      <c r="A3" s="198">
        <v>1</v>
      </c>
      <c r="B3" s="198"/>
      <c r="C3" s="198">
        <v>2</v>
      </c>
      <c r="D3" s="198"/>
      <c r="E3" s="198"/>
      <c r="F3" s="198"/>
      <c r="G3" s="198"/>
      <c r="H3" s="198"/>
      <c r="I3" s="198"/>
      <c r="J3" s="198"/>
      <c r="K3" s="198"/>
      <c r="L3" s="198"/>
      <c r="M3" s="198"/>
      <c r="N3" s="198"/>
      <c r="O3" s="198">
        <v>3</v>
      </c>
      <c r="P3" s="198"/>
      <c r="Q3" s="198"/>
      <c r="R3" s="198"/>
      <c r="S3" s="198"/>
      <c r="T3" s="198"/>
      <c r="U3" s="198"/>
      <c r="V3" s="198"/>
      <c r="W3" s="198"/>
      <c r="X3" s="198"/>
      <c r="Y3" s="198"/>
      <c r="Z3" s="198"/>
    </row>
    <row r="4" spans="1:32" x14ac:dyDescent="0.25">
      <c r="A4" t="s">
        <v>98</v>
      </c>
    </row>
    <row r="5" spans="1:32" s="20" customFormat="1" ht="45" customHeight="1" x14ac:dyDescent="0.25">
      <c r="A5" s="219" t="s">
        <v>66</v>
      </c>
      <c r="B5" s="219"/>
      <c r="C5" s="223" t="s">
        <v>67</v>
      </c>
      <c r="D5" s="224"/>
      <c r="E5" s="224"/>
      <c r="F5" s="224"/>
      <c r="G5" s="224"/>
      <c r="H5" s="224"/>
      <c r="I5" s="224"/>
      <c r="J5" s="224"/>
      <c r="K5" s="224"/>
      <c r="L5" s="225"/>
      <c r="M5" s="219" t="s">
        <v>99</v>
      </c>
      <c r="N5" s="219"/>
      <c r="O5" s="219"/>
      <c r="P5" s="219"/>
      <c r="Q5" s="219" t="s">
        <v>100</v>
      </c>
      <c r="R5" s="219"/>
      <c r="S5" s="219"/>
      <c r="T5" s="219"/>
      <c r="U5" s="219" t="s">
        <v>101</v>
      </c>
      <c r="V5" s="219"/>
      <c r="W5" s="219"/>
      <c r="X5" s="219" t="s">
        <v>102</v>
      </c>
      <c r="Y5" s="219"/>
      <c r="Z5" s="219"/>
    </row>
    <row r="6" spans="1:32" x14ac:dyDescent="0.25">
      <c r="A6" s="198">
        <v>1</v>
      </c>
      <c r="B6" s="198"/>
      <c r="C6" s="198">
        <v>2</v>
      </c>
      <c r="D6" s="198"/>
      <c r="E6" s="198"/>
      <c r="F6" s="198"/>
      <c r="G6" s="198"/>
      <c r="H6" s="198"/>
      <c r="I6" s="198"/>
      <c r="J6" s="198"/>
      <c r="K6" s="198"/>
      <c r="L6" s="198"/>
      <c r="M6" s="198">
        <v>3</v>
      </c>
      <c r="N6" s="198"/>
      <c r="O6" s="198"/>
      <c r="P6" s="198"/>
      <c r="Q6" s="198">
        <v>4</v>
      </c>
      <c r="R6" s="198"/>
      <c r="S6" s="198"/>
      <c r="T6" s="198"/>
      <c r="U6" s="198">
        <v>5</v>
      </c>
      <c r="V6" s="198"/>
      <c r="W6" s="198"/>
      <c r="X6" s="198">
        <v>6</v>
      </c>
      <c r="Y6" s="198"/>
      <c r="Z6" s="198"/>
      <c r="AA6" s="21"/>
      <c r="AB6" s="21"/>
      <c r="AC6" s="21"/>
      <c r="AD6" s="21"/>
      <c r="AE6" s="21"/>
      <c r="AF6" s="21"/>
    </row>
    <row r="7" spans="1:32" x14ac:dyDescent="0.25">
      <c r="A7" s="202" t="s">
        <v>103</v>
      </c>
      <c r="B7" s="202"/>
      <c r="C7" s="202" t="s">
        <v>104</v>
      </c>
      <c r="D7" s="202"/>
      <c r="E7" s="202"/>
      <c r="F7" s="202"/>
      <c r="G7" s="202"/>
      <c r="H7" s="202"/>
      <c r="I7" s="202"/>
      <c r="J7" s="202"/>
      <c r="K7" s="202"/>
      <c r="L7" s="202"/>
      <c r="M7" s="198" t="s">
        <v>51</v>
      </c>
      <c r="N7" s="198"/>
      <c r="O7" s="198"/>
      <c r="P7" s="198"/>
      <c r="Q7" s="203">
        <v>0</v>
      </c>
      <c r="R7" s="204"/>
      <c r="S7" s="204"/>
      <c r="T7" s="205"/>
      <c r="U7" s="198" t="s">
        <v>51</v>
      </c>
      <c r="V7" s="198"/>
      <c r="W7" s="198"/>
      <c r="X7" s="198"/>
      <c r="Y7" s="198"/>
      <c r="Z7" s="198"/>
    </row>
    <row r="8" spans="1:32" x14ac:dyDescent="0.25">
      <c r="A8" s="202" t="s">
        <v>105</v>
      </c>
      <c r="B8" s="202"/>
      <c r="C8" s="202" t="s">
        <v>106</v>
      </c>
      <c r="D8" s="202"/>
      <c r="E8" s="202"/>
      <c r="F8" s="202"/>
      <c r="G8" s="202"/>
      <c r="H8" s="202"/>
      <c r="I8" s="202"/>
      <c r="J8" s="202"/>
      <c r="K8" s="202"/>
      <c r="L8" s="202"/>
      <c r="M8" s="216">
        <f>M10+M11+M12+M13</f>
        <v>96601317.829999998</v>
      </c>
      <c r="N8" s="218"/>
      <c r="O8" s="218"/>
      <c r="P8" s="218"/>
      <c r="Q8" s="216">
        <f>Q10+Q11+Q12+Q13</f>
        <v>95463902.689999998</v>
      </c>
      <c r="R8" s="216"/>
      <c r="S8" s="216"/>
      <c r="T8" s="216"/>
      <c r="U8" s="198">
        <v>100</v>
      </c>
      <c r="V8" s="198"/>
      <c r="W8" s="198"/>
      <c r="X8" s="198"/>
      <c r="Y8" s="198"/>
      <c r="Z8" s="198"/>
      <c r="AA8" s="38"/>
    </row>
    <row r="9" spans="1:32" x14ac:dyDescent="0.25">
      <c r="A9" s="206" t="s">
        <v>80</v>
      </c>
      <c r="B9" s="207"/>
      <c r="C9" s="207"/>
      <c r="D9" s="207"/>
      <c r="E9" s="207"/>
      <c r="F9" s="207"/>
      <c r="G9" s="207"/>
      <c r="H9" s="207"/>
      <c r="I9" s="207"/>
      <c r="J9" s="207"/>
      <c r="K9" s="207"/>
      <c r="L9" s="207"/>
      <c r="M9" s="207"/>
      <c r="N9" s="207"/>
      <c r="O9" s="207"/>
      <c r="P9" s="207"/>
      <c r="Q9" s="207"/>
      <c r="R9" s="207"/>
      <c r="S9" s="207"/>
      <c r="T9" s="207"/>
      <c r="U9" s="207"/>
      <c r="V9" s="207"/>
      <c r="W9" s="207"/>
      <c r="X9" s="207"/>
      <c r="Y9" s="207"/>
      <c r="Z9" s="208"/>
    </row>
    <row r="10" spans="1:32" x14ac:dyDescent="0.25">
      <c r="A10" s="206" t="s">
        <v>107</v>
      </c>
      <c r="B10" s="207"/>
      <c r="C10" s="207"/>
      <c r="D10" s="207"/>
      <c r="E10" s="207"/>
      <c r="F10" s="207"/>
      <c r="G10" s="207"/>
      <c r="H10" s="207"/>
      <c r="I10" s="207"/>
      <c r="J10" s="207"/>
      <c r="K10" s="207"/>
      <c r="L10" s="208"/>
      <c r="M10" s="216">
        <v>88100377.829999998</v>
      </c>
      <c r="N10" s="216"/>
      <c r="O10" s="216"/>
      <c r="P10" s="216"/>
      <c r="Q10" s="216">
        <f>M10</f>
        <v>88100377.829999998</v>
      </c>
      <c r="R10" s="216"/>
      <c r="S10" s="216"/>
      <c r="T10" s="216"/>
      <c r="U10" s="198">
        <v>100</v>
      </c>
      <c r="V10" s="198"/>
      <c r="W10" s="198"/>
      <c r="X10" s="198"/>
      <c r="Y10" s="198"/>
      <c r="Z10" s="198"/>
    </row>
    <row r="11" spans="1:32" ht="39" customHeight="1" x14ac:dyDescent="0.25">
      <c r="A11" s="206" t="s">
        <v>108</v>
      </c>
      <c r="B11" s="207"/>
      <c r="C11" s="207"/>
      <c r="D11" s="207"/>
      <c r="E11" s="207"/>
      <c r="F11" s="207"/>
      <c r="G11" s="207"/>
      <c r="H11" s="207"/>
      <c r="I11" s="207"/>
      <c r="J11" s="207"/>
      <c r="K11" s="207"/>
      <c r="L11" s="208"/>
      <c r="M11" s="216">
        <v>2382400</v>
      </c>
      <c r="N11" s="216"/>
      <c r="O11" s="216"/>
      <c r="P11" s="216"/>
      <c r="Q11" s="216">
        <f>1220484.86+24500</f>
        <v>1244984.8600000001</v>
      </c>
      <c r="R11" s="216"/>
      <c r="S11" s="216"/>
      <c r="T11" s="216"/>
      <c r="U11" s="217">
        <f>Q11/M11*100</f>
        <v>52.257591504365351</v>
      </c>
      <c r="V11" s="217"/>
      <c r="W11" s="217"/>
      <c r="X11" s="220" t="s">
        <v>241</v>
      </c>
      <c r="Y11" s="221"/>
      <c r="Z11" s="222"/>
    </row>
    <row r="12" spans="1:32" x14ac:dyDescent="0.25">
      <c r="A12" s="206" t="s">
        <v>109</v>
      </c>
      <c r="B12" s="207"/>
      <c r="C12" s="207"/>
      <c r="D12" s="207"/>
      <c r="E12" s="207"/>
      <c r="F12" s="207"/>
      <c r="G12" s="207"/>
      <c r="H12" s="207"/>
      <c r="I12" s="207"/>
      <c r="J12" s="207"/>
      <c r="K12" s="207"/>
      <c r="L12" s="208"/>
      <c r="M12" s="216">
        <v>818540</v>
      </c>
      <c r="N12" s="216"/>
      <c r="O12" s="216"/>
      <c r="P12" s="216"/>
      <c r="Q12" s="216">
        <f t="shared" ref="Q12" si="0">M12</f>
        <v>818540</v>
      </c>
      <c r="R12" s="216"/>
      <c r="S12" s="216"/>
      <c r="T12" s="216"/>
      <c r="U12" s="198">
        <v>100</v>
      </c>
      <c r="V12" s="198"/>
      <c r="W12" s="198"/>
      <c r="X12" s="198"/>
      <c r="Y12" s="198"/>
      <c r="Z12" s="198"/>
    </row>
    <row r="13" spans="1:32" x14ac:dyDescent="0.25">
      <c r="A13" s="206" t="s">
        <v>110</v>
      </c>
      <c r="B13" s="207"/>
      <c r="C13" s="207"/>
      <c r="D13" s="207"/>
      <c r="E13" s="207"/>
      <c r="F13" s="207"/>
      <c r="G13" s="207"/>
      <c r="H13" s="207"/>
      <c r="I13" s="207"/>
      <c r="J13" s="207"/>
      <c r="K13" s="207"/>
      <c r="L13" s="208"/>
      <c r="M13" s="216">
        <v>5300000</v>
      </c>
      <c r="N13" s="216"/>
      <c r="O13" s="216"/>
      <c r="P13" s="216"/>
      <c r="Q13" s="216">
        <f>M13</f>
        <v>5300000</v>
      </c>
      <c r="R13" s="216"/>
      <c r="S13" s="216"/>
      <c r="T13" s="216"/>
      <c r="U13" s="217">
        <f>Q13/M13*100</f>
        <v>100</v>
      </c>
      <c r="V13" s="217"/>
      <c r="W13" s="217"/>
      <c r="X13" s="198"/>
      <c r="Y13" s="198"/>
      <c r="Z13" s="198"/>
    </row>
    <row r="14" spans="1:32" x14ac:dyDescent="0.25">
      <c r="A14" s="202" t="s">
        <v>111</v>
      </c>
      <c r="B14" s="202"/>
      <c r="C14" s="202" t="s">
        <v>112</v>
      </c>
      <c r="D14" s="202"/>
      <c r="E14" s="202"/>
      <c r="F14" s="202"/>
      <c r="G14" s="202"/>
      <c r="H14" s="202"/>
      <c r="I14" s="202"/>
      <c r="J14" s="202"/>
      <c r="K14" s="202"/>
      <c r="L14" s="202"/>
      <c r="M14" s="216">
        <f>M16+M17+M18+M19</f>
        <v>96601317.829999998</v>
      </c>
      <c r="N14" s="216"/>
      <c r="O14" s="216"/>
      <c r="P14" s="216"/>
      <c r="Q14" s="216">
        <f>Q16+Q17+Q18+Q19</f>
        <v>95340905.519999996</v>
      </c>
      <c r="R14" s="216"/>
      <c r="S14" s="216"/>
      <c r="T14" s="216"/>
      <c r="U14" s="198">
        <v>100</v>
      </c>
      <c r="V14" s="198"/>
      <c r="W14" s="198"/>
      <c r="X14" s="198"/>
      <c r="Y14" s="198"/>
      <c r="Z14" s="198"/>
    </row>
    <row r="15" spans="1:32" x14ac:dyDescent="0.25">
      <c r="A15" s="206" t="s">
        <v>80</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8"/>
    </row>
    <row r="16" spans="1:32" x14ac:dyDescent="0.25">
      <c r="A16" s="206" t="s">
        <v>107</v>
      </c>
      <c r="B16" s="207"/>
      <c r="C16" s="207"/>
      <c r="D16" s="207"/>
      <c r="E16" s="207"/>
      <c r="F16" s="207"/>
      <c r="G16" s="207"/>
      <c r="H16" s="207"/>
      <c r="I16" s="207"/>
      <c r="J16" s="207"/>
      <c r="K16" s="207"/>
      <c r="L16" s="208"/>
      <c r="M16" s="216">
        <f>M10</f>
        <v>88100377.829999998</v>
      </c>
      <c r="N16" s="216"/>
      <c r="O16" s="216"/>
      <c r="P16" s="216"/>
      <c r="Q16" s="216">
        <f>M16</f>
        <v>88100377.829999998</v>
      </c>
      <c r="R16" s="216"/>
      <c r="S16" s="216"/>
      <c r="T16" s="216"/>
      <c r="U16" s="217">
        <f t="shared" ref="U16:U18" si="1">Q16/M16*100</f>
        <v>100</v>
      </c>
      <c r="V16" s="217"/>
      <c r="W16" s="217"/>
      <c r="X16" s="198"/>
      <c r="Y16" s="198"/>
      <c r="Z16" s="198"/>
    </row>
    <row r="17" spans="1:27" x14ac:dyDescent="0.25">
      <c r="A17" s="206" t="s">
        <v>108</v>
      </c>
      <c r="B17" s="207"/>
      <c r="C17" s="207"/>
      <c r="D17" s="207"/>
      <c r="E17" s="207"/>
      <c r="F17" s="207"/>
      <c r="G17" s="207"/>
      <c r="H17" s="207"/>
      <c r="I17" s="207"/>
      <c r="J17" s="207"/>
      <c r="K17" s="207"/>
      <c r="L17" s="208"/>
      <c r="M17" s="216">
        <v>2382400</v>
      </c>
      <c r="N17" s="216"/>
      <c r="O17" s="216"/>
      <c r="P17" s="216"/>
      <c r="Q17" s="216">
        <f>1097487.69+24500</f>
        <v>1121987.69</v>
      </c>
      <c r="R17" s="216"/>
      <c r="S17" s="216"/>
      <c r="T17" s="216"/>
      <c r="U17" s="217">
        <f t="shared" si="1"/>
        <v>47.094849311618539</v>
      </c>
      <c r="V17" s="217"/>
      <c r="W17" s="217"/>
      <c r="X17" s="198"/>
      <c r="Y17" s="198"/>
      <c r="Z17" s="198"/>
    </row>
    <row r="18" spans="1:27" x14ac:dyDescent="0.25">
      <c r="A18" s="206" t="s">
        <v>109</v>
      </c>
      <c r="B18" s="207"/>
      <c r="C18" s="207"/>
      <c r="D18" s="207"/>
      <c r="E18" s="207"/>
      <c r="F18" s="207"/>
      <c r="G18" s="207"/>
      <c r="H18" s="207"/>
      <c r="I18" s="207"/>
      <c r="J18" s="207"/>
      <c r="K18" s="207"/>
      <c r="L18" s="208"/>
      <c r="M18" s="216">
        <f>M12</f>
        <v>818540</v>
      </c>
      <c r="N18" s="216"/>
      <c r="O18" s="216"/>
      <c r="P18" s="216"/>
      <c r="Q18" s="216">
        <f>M18</f>
        <v>818540</v>
      </c>
      <c r="R18" s="216"/>
      <c r="S18" s="216"/>
      <c r="T18" s="216"/>
      <c r="U18" s="217">
        <f t="shared" si="1"/>
        <v>100</v>
      </c>
      <c r="V18" s="217"/>
      <c r="W18" s="217"/>
      <c r="X18" s="198"/>
      <c r="Y18" s="198"/>
      <c r="Z18" s="198"/>
    </row>
    <row r="19" spans="1:27" x14ac:dyDescent="0.25">
      <c r="A19" s="206" t="s">
        <v>110</v>
      </c>
      <c r="B19" s="207"/>
      <c r="C19" s="207"/>
      <c r="D19" s="207"/>
      <c r="E19" s="207"/>
      <c r="F19" s="207"/>
      <c r="G19" s="207"/>
      <c r="H19" s="207"/>
      <c r="I19" s="207"/>
      <c r="J19" s="207"/>
      <c r="K19" s="207"/>
      <c r="L19" s="208"/>
      <c r="M19" s="216">
        <v>5300000</v>
      </c>
      <c r="N19" s="216"/>
      <c r="O19" s="216"/>
      <c r="P19" s="216"/>
      <c r="Q19" s="216">
        <v>5300000</v>
      </c>
      <c r="R19" s="216"/>
      <c r="S19" s="216"/>
      <c r="T19" s="216"/>
      <c r="U19" s="217">
        <f>Q19/M19*100</f>
        <v>100</v>
      </c>
      <c r="V19" s="217"/>
      <c r="W19" s="217"/>
      <c r="X19" s="198"/>
      <c r="Y19" s="198"/>
      <c r="Z19" s="198"/>
    </row>
    <row r="20" spans="1:27" x14ac:dyDescent="0.25">
      <c r="A20" s="202" t="s">
        <v>113</v>
      </c>
      <c r="B20" s="202"/>
      <c r="C20" s="202" t="s">
        <v>114</v>
      </c>
      <c r="D20" s="202"/>
      <c r="E20" s="202"/>
      <c r="F20" s="202"/>
      <c r="G20" s="202"/>
      <c r="H20" s="202"/>
      <c r="I20" s="202"/>
      <c r="J20" s="202"/>
      <c r="K20" s="202"/>
      <c r="L20" s="202"/>
      <c r="M20" s="198" t="s">
        <v>51</v>
      </c>
      <c r="N20" s="198"/>
      <c r="O20" s="198"/>
      <c r="P20" s="198"/>
      <c r="Q20" s="203">
        <f>Q7+Q8-Q14</f>
        <v>122997.17000000179</v>
      </c>
      <c r="R20" s="204"/>
      <c r="S20" s="204"/>
      <c r="T20" s="205"/>
      <c r="U20" s="198" t="s">
        <v>51</v>
      </c>
      <c r="V20" s="198"/>
      <c r="W20" s="198"/>
      <c r="X20" s="211"/>
      <c r="Y20" s="212"/>
      <c r="Z20" s="212"/>
    </row>
    <row r="21" spans="1:27" x14ac:dyDescent="0.25">
      <c r="A21" s="206" t="s">
        <v>76</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8"/>
    </row>
    <row r="22" spans="1:27" ht="30" customHeight="1" x14ac:dyDescent="0.25">
      <c r="A22" s="202" t="s">
        <v>115</v>
      </c>
      <c r="B22" s="202"/>
      <c r="C22" s="213" t="s">
        <v>116</v>
      </c>
      <c r="D22" s="214"/>
      <c r="E22" s="214"/>
      <c r="F22" s="214"/>
      <c r="G22" s="214"/>
      <c r="H22" s="214"/>
      <c r="I22" s="214"/>
      <c r="J22" s="214"/>
      <c r="K22" s="214"/>
      <c r="L22" s="215"/>
      <c r="M22" s="198">
        <v>0</v>
      </c>
      <c r="N22" s="198"/>
      <c r="O22" s="198"/>
      <c r="P22" s="198"/>
      <c r="Q22" s="198">
        <v>0</v>
      </c>
      <c r="R22" s="198"/>
      <c r="S22" s="198"/>
      <c r="T22" s="198"/>
      <c r="U22" s="198"/>
      <c r="V22" s="198"/>
      <c r="W22" s="198"/>
      <c r="X22" s="198"/>
      <c r="Y22" s="198"/>
      <c r="Z22" s="198"/>
    </row>
    <row r="23" spans="1:27" x14ac:dyDescent="0.25">
      <c r="A23" s="206" t="s">
        <v>80</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8"/>
    </row>
    <row r="24" spans="1:27" ht="20.25" customHeight="1" x14ac:dyDescent="0.25">
      <c r="A24" s="209" t="s">
        <v>117</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row>
    <row r="25" spans="1:27" ht="87" customHeight="1" x14ac:dyDescent="0.25">
      <c r="A25" s="195" t="s">
        <v>118</v>
      </c>
      <c r="B25" s="195"/>
      <c r="C25" s="195"/>
      <c r="D25" s="195"/>
      <c r="E25" s="195"/>
      <c r="F25" s="195"/>
      <c r="G25" s="195"/>
      <c r="H25" s="195"/>
      <c r="I25" s="195" t="s">
        <v>119</v>
      </c>
      <c r="J25" s="195"/>
      <c r="K25" s="195"/>
      <c r="L25" s="195"/>
      <c r="M25" s="195"/>
      <c r="N25" s="195"/>
      <c r="O25" s="195"/>
      <c r="P25" s="195"/>
      <c r="Q25" s="210" t="s">
        <v>120</v>
      </c>
      <c r="R25" s="210"/>
      <c r="S25" s="210"/>
      <c r="T25" s="210"/>
      <c r="U25" s="210"/>
      <c r="V25" s="210"/>
      <c r="W25" s="210"/>
      <c r="X25" s="210"/>
      <c r="Y25" s="210"/>
      <c r="Z25" s="210"/>
    </row>
    <row r="26" spans="1:27" s="21" customFormat="1" x14ac:dyDescent="0.25">
      <c r="A26" s="195">
        <v>2020</v>
      </c>
      <c r="B26" s="195"/>
      <c r="C26" s="195"/>
      <c r="D26" s="195"/>
      <c r="E26" s="195">
        <v>2021</v>
      </c>
      <c r="F26" s="195"/>
      <c r="G26" s="195"/>
      <c r="H26" s="195"/>
      <c r="I26" s="195">
        <v>2020</v>
      </c>
      <c r="J26" s="195"/>
      <c r="K26" s="195"/>
      <c r="L26" s="195"/>
      <c r="M26" s="195">
        <v>2021</v>
      </c>
      <c r="N26" s="195"/>
      <c r="O26" s="195"/>
      <c r="P26" s="195"/>
      <c r="Q26" s="195">
        <v>2020</v>
      </c>
      <c r="R26" s="195"/>
      <c r="S26" s="195"/>
      <c r="T26" s="195"/>
      <c r="U26" s="195"/>
      <c r="V26" s="195">
        <v>2021</v>
      </c>
      <c r="W26" s="195"/>
      <c r="X26" s="195"/>
      <c r="Y26" s="195"/>
      <c r="Z26" s="195"/>
    </row>
    <row r="27" spans="1:27" x14ac:dyDescent="0.25">
      <c r="A27" s="201">
        <v>85641316</v>
      </c>
      <c r="B27" s="201"/>
      <c r="C27" s="201"/>
      <c r="D27" s="201"/>
      <c r="E27" s="199">
        <f>M10</f>
        <v>88100377.829999998</v>
      </c>
      <c r="F27" s="199"/>
      <c r="G27" s="199"/>
      <c r="H27" s="199"/>
      <c r="I27" s="201">
        <v>1052088</v>
      </c>
      <c r="J27" s="201"/>
      <c r="K27" s="201"/>
      <c r="L27" s="201"/>
      <c r="M27" s="199">
        <f>M12</f>
        <v>818540</v>
      </c>
      <c r="N27" s="199"/>
      <c r="O27" s="199"/>
      <c r="P27" s="199"/>
      <c r="Q27" s="200"/>
      <c r="R27" s="200"/>
      <c r="S27" s="200"/>
      <c r="T27" s="200"/>
      <c r="U27" s="200"/>
      <c r="V27" s="200"/>
      <c r="W27" s="200"/>
      <c r="X27" s="200"/>
      <c r="Y27" s="200"/>
      <c r="Z27" s="200"/>
    </row>
    <row r="28" spans="1:27" x14ac:dyDescent="0.25">
      <c r="A28" t="s">
        <v>121</v>
      </c>
    </row>
    <row r="29" spans="1:27" x14ac:dyDescent="0.25">
      <c r="A29" s="198" t="s">
        <v>122</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row>
    <row r="30" spans="1:27" x14ac:dyDescent="0.25">
      <c r="A30" s="198">
        <v>2020</v>
      </c>
      <c r="B30" s="198"/>
      <c r="C30" s="198"/>
      <c r="D30" s="198"/>
      <c r="E30" s="198"/>
      <c r="F30" s="198"/>
      <c r="G30" s="198"/>
      <c r="H30" s="198"/>
      <c r="I30" s="198"/>
      <c r="J30" s="198"/>
      <c r="K30" s="198"/>
      <c r="L30" s="198"/>
      <c r="M30" s="198"/>
      <c r="N30" s="198">
        <v>2021</v>
      </c>
      <c r="O30" s="198"/>
      <c r="P30" s="198"/>
      <c r="Q30" s="198"/>
      <c r="R30" s="198"/>
      <c r="S30" s="198"/>
      <c r="T30" s="198"/>
      <c r="U30" s="198"/>
      <c r="V30" s="198"/>
      <c r="W30" s="198"/>
      <c r="X30" s="198"/>
      <c r="Y30" s="198"/>
      <c r="Z30" s="198"/>
    </row>
    <row r="31" spans="1:27" x14ac:dyDescent="0.25">
      <c r="A31" s="198">
        <v>1</v>
      </c>
      <c r="B31" s="198"/>
      <c r="C31" s="198"/>
      <c r="D31" s="198"/>
      <c r="E31" s="198"/>
      <c r="F31" s="198"/>
      <c r="G31" s="198"/>
      <c r="H31" s="198"/>
      <c r="I31" s="198"/>
      <c r="J31" s="198"/>
      <c r="K31" s="198"/>
      <c r="L31" s="198"/>
      <c r="M31" s="198"/>
      <c r="N31" s="198">
        <v>2</v>
      </c>
      <c r="O31" s="198"/>
      <c r="P31" s="198"/>
      <c r="Q31" s="198"/>
      <c r="R31" s="198"/>
      <c r="S31" s="198"/>
      <c r="T31" s="198"/>
      <c r="U31" s="198"/>
      <c r="V31" s="198"/>
      <c r="W31" s="198"/>
      <c r="X31" s="198"/>
      <c r="Y31" s="198"/>
      <c r="Z31" s="198"/>
    </row>
    <row r="32" spans="1:27" x14ac:dyDescent="0.25">
      <c r="A32" s="199">
        <v>33171.199999999997</v>
      </c>
      <c r="B32" s="199"/>
      <c r="C32" s="199"/>
      <c r="D32" s="199"/>
      <c r="E32" s="199"/>
      <c r="F32" s="199"/>
      <c r="G32" s="199"/>
      <c r="H32" s="199"/>
      <c r="I32" s="199"/>
      <c r="J32" s="199"/>
      <c r="K32" s="199"/>
      <c r="L32" s="199"/>
      <c r="M32" s="199"/>
      <c r="N32" s="199">
        <f>Q20</f>
        <v>122997.17000000179</v>
      </c>
      <c r="O32" s="199"/>
      <c r="P32" s="199"/>
      <c r="Q32" s="199"/>
      <c r="R32" s="199"/>
      <c r="S32" s="199"/>
      <c r="T32" s="199"/>
      <c r="U32" s="199"/>
      <c r="V32" s="199"/>
      <c r="W32" s="199"/>
      <c r="X32" s="199"/>
      <c r="Y32" s="199"/>
      <c r="Z32" s="199"/>
      <c r="AA32" t="s">
        <v>242</v>
      </c>
    </row>
    <row r="33" spans="1:26" x14ac:dyDescent="0.25">
      <c r="A33" t="s">
        <v>123</v>
      </c>
    </row>
    <row r="34" spans="1:26" x14ac:dyDescent="0.25">
      <c r="A34" s="197" t="s">
        <v>66</v>
      </c>
      <c r="B34" s="197"/>
      <c r="C34" s="197" t="s">
        <v>124</v>
      </c>
      <c r="D34" s="197"/>
      <c r="E34" s="197"/>
      <c r="F34" s="197"/>
      <c r="G34" s="197"/>
      <c r="H34" s="197"/>
      <c r="I34" s="197"/>
      <c r="J34" s="197"/>
      <c r="K34" s="197"/>
      <c r="L34" s="197"/>
      <c r="M34" s="197"/>
      <c r="N34" s="197"/>
      <c r="O34" s="198" t="s">
        <v>125</v>
      </c>
      <c r="P34" s="198"/>
      <c r="Q34" s="198"/>
      <c r="R34" s="198"/>
      <c r="S34" s="198"/>
      <c r="T34" s="198"/>
      <c r="U34" s="198"/>
      <c r="V34" s="198"/>
      <c r="W34" s="198"/>
      <c r="X34" s="198"/>
      <c r="Y34" s="198"/>
      <c r="Z34" s="198"/>
    </row>
    <row r="35" spans="1:26" x14ac:dyDescent="0.25">
      <c r="A35" s="197"/>
      <c r="B35" s="197"/>
      <c r="C35" s="197"/>
      <c r="D35" s="197"/>
      <c r="E35" s="197"/>
      <c r="F35" s="197"/>
      <c r="G35" s="197"/>
      <c r="H35" s="197"/>
      <c r="I35" s="197"/>
      <c r="J35" s="197"/>
      <c r="K35" s="197"/>
      <c r="L35" s="197"/>
      <c r="M35" s="197"/>
      <c r="N35" s="197"/>
      <c r="O35" s="198">
        <v>2020</v>
      </c>
      <c r="P35" s="198"/>
      <c r="Q35" s="198"/>
      <c r="R35" s="198"/>
      <c r="S35" s="198"/>
      <c r="T35" s="198"/>
      <c r="U35" s="198">
        <v>2021</v>
      </c>
      <c r="V35" s="198"/>
      <c r="W35" s="198"/>
      <c r="X35" s="198"/>
      <c r="Y35" s="198"/>
      <c r="Z35" s="198"/>
    </row>
    <row r="36" spans="1:26" x14ac:dyDescent="0.25">
      <c r="A36" s="229">
        <v>1</v>
      </c>
      <c r="B36" s="228"/>
      <c r="C36" s="229">
        <v>2</v>
      </c>
      <c r="D36" s="227"/>
      <c r="E36" s="227"/>
      <c r="F36" s="227"/>
      <c r="G36" s="227"/>
      <c r="H36" s="227"/>
      <c r="I36" s="227"/>
      <c r="J36" s="227"/>
      <c r="K36" s="227"/>
      <c r="L36" s="227"/>
      <c r="M36" s="227"/>
      <c r="N36" s="228"/>
      <c r="O36" s="229">
        <v>3</v>
      </c>
      <c r="P36" s="227"/>
      <c r="Q36" s="227"/>
      <c r="R36" s="227"/>
      <c r="S36" s="227"/>
      <c r="T36" s="228"/>
      <c r="U36" s="229">
        <v>4</v>
      </c>
      <c r="V36" s="227"/>
      <c r="W36" s="227"/>
      <c r="X36" s="227"/>
      <c r="Y36" s="227"/>
      <c r="Z36" s="228"/>
    </row>
    <row r="37" spans="1:26" x14ac:dyDescent="0.25">
      <c r="A37" s="229">
        <v>1</v>
      </c>
      <c r="B37" s="228"/>
      <c r="C37" s="229" t="s">
        <v>217</v>
      </c>
      <c r="D37" s="227"/>
      <c r="E37" s="227"/>
      <c r="F37" s="227"/>
      <c r="G37" s="227"/>
      <c r="H37" s="227"/>
      <c r="I37" s="227"/>
      <c r="J37" s="227"/>
      <c r="K37" s="227"/>
      <c r="L37" s="227"/>
      <c r="M37" s="227"/>
      <c r="N37" s="228"/>
      <c r="O37" s="229">
        <v>74887.27</v>
      </c>
      <c r="P37" s="227"/>
      <c r="Q37" s="227"/>
      <c r="R37" s="227"/>
      <c r="S37" s="227"/>
      <c r="T37" s="228"/>
      <c r="U37" s="226">
        <v>0</v>
      </c>
      <c r="V37" s="227"/>
      <c r="W37" s="227"/>
      <c r="X37" s="227"/>
      <c r="Y37" s="227"/>
      <c r="Z37" s="228"/>
    </row>
  </sheetData>
  <mergeCells count="128">
    <mergeCell ref="A2:B2"/>
    <mergeCell ref="A3:B3"/>
    <mergeCell ref="C2:N2"/>
    <mergeCell ref="C3:N3"/>
    <mergeCell ref="O2:Z2"/>
    <mergeCell ref="O3:Z3"/>
    <mergeCell ref="A11:L11"/>
    <mergeCell ref="A12:L12"/>
    <mergeCell ref="A13:L13"/>
    <mergeCell ref="M11:P11"/>
    <mergeCell ref="M12:P12"/>
    <mergeCell ref="A5:B5"/>
    <mergeCell ref="A6:B6"/>
    <mergeCell ref="A7:B7"/>
    <mergeCell ref="A8:B8"/>
    <mergeCell ref="M5:P5"/>
    <mergeCell ref="C6:L6"/>
    <mergeCell ref="C7:L7"/>
    <mergeCell ref="C8:L8"/>
    <mergeCell ref="M6:P6"/>
    <mergeCell ref="U37:Z37"/>
    <mergeCell ref="O37:T37"/>
    <mergeCell ref="C37:N37"/>
    <mergeCell ref="A37:B37"/>
    <mergeCell ref="A36:B36"/>
    <mergeCell ref="C36:N36"/>
    <mergeCell ref="O36:T36"/>
    <mergeCell ref="U36:Z36"/>
    <mergeCell ref="M8:P8"/>
    <mergeCell ref="M10:P10"/>
    <mergeCell ref="Q12:T12"/>
    <mergeCell ref="Q13:T13"/>
    <mergeCell ref="X12:Z12"/>
    <mergeCell ref="X13:Z13"/>
    <mergeCell ref="U13:W13"/>
    <mergeCell ref="U5:W5"/>
    <mergeCell ref="U6:W6"/>
    <mergeCell ref="U7:W7"/>
    <mergeCell ref="U8:W8"/>
    <mergeCell ref="U10:W10"/>
    <mergeCell ref="U11:W11"/>
    <mergeCell ref="U12:W12"/>
    <mergeCell ref="X5:Z5"/>
    <mergeCell ref="X6:Z6"/>
    <mergeCell ref="X7:Z7"/>
    <mergeCell ref="X8:Z8"/>
    <mergeCell ref="X10:Z10"/>
    <mergeCell ref="X11:Z11"/>
    <mergeCell ref="A9:Z9"/>
    <mergeCell ref="A10:L10"/>
    <mergeCell ref="Q5:T5"/>
    <mergeCell ref="C5:L5"/>
    <mergeCell ref="A17:L17"/>
    <mergeCell ref="M17:P17"/>
    <mergeCell ref="Q17:T17"/>
    <mergeCell ref="U17:W17"/>
    <mergeCell ref="Q6:T6"/>
    <mergeCell ref="Q7:T7"/>
    <mergeCell ref="Q8:T8"/>
    <mergeCell ref="Q10:T10"/>
    <mergeCell ref="Q11:T11"/>
    <mergeCell ref="A15:Z15"/>
    <mergeCell ref="A16:L16"/>
    <mergeCell ref="M16:P16"/>
    <mergeCell ref="Q16:T16"/>
    <mergeCell ref="U16:W16"/>
    <mergeCell ref="X16:Z16"/>
    <mergeCell ref="A14:B14"/>
    <mergeCell ref="C14:L14"/>
    <mergeCell ref="M14:P14"/>
    <mergeCell ref="Q14:T14"/>
    <mergeCell ref="X17:Z17"/>
    <mergeCell ref="U14:W14"/>
    <mergeCell ref="X14:Z14"/>
    <mergeCell ref="M13:P13"/>
    <mergeCell ref="M7:P7"/>
    <mergeCell ref="A18:L18"/>
    <mergeCell ref="M18:P18"/>
    <mergeCell ref="Q18:T18"/>
    <mergeCell ref="U18:W18"/>
    <mergeCell ref="X18:Z18"/>
    <mergeCell ref="A19:L19"/>
    <mergeCell ref="M19:P19"/>
    <mergeCell ref="Q19:T19"/>
    <mergeCell ref="U19:W19"/>
    <mergeCell ref="X19:Z19"/>
    <mergeCell ref="A20:B20"/>
    <mergeCell ref="C20:L20"/>
    <mergeCell ref="M20:P20"/>
    <mergeCell ref="Q20:T20"/>
    <mergeCell ref="U20:W20"/>
    <mergeCell ref="A23:Z23"/>
    <mergeCell ref="A24:Z24"/>
    <mergeCell ref="A25:H25"/>
    <mergeCell ref="I25:P25"/>
    <mergeCell ref="Q25:Z25"/>
    <mergeCell ref="X20:Z20"/>
    <mergeCell ref="A21:Z21"/>
    <mergeCell ref="M22:P22"/>
    <mergeCell ref="Q22:T22"/>
    <mergeCell ref="U22:W22"/>
    <mergeCell ref="X22:Z22"/>
    <mergeCell ref="A22:B22"/>
    <mergeCell ref="C22:L22"/>
    <mergeCell ref="Q26:U26"/>
    <mergeCell ref="Q27:U27"/>
    <mergeCell ref="V26:Z26"/>
    <mergeCell ref="V27:Z27"/>
    <mergeCell ref="A29:Z29"/>
    <mergeCell ref="A30:M30"/>
    <mergeCell ref="N30:Z30"/>
    <mergeCell ref="A26:D26"/>
    <mergeCell ref="A27:D27"/>
    <mergeCell ref="E26:H26"/>
    <mergeCell ref="I26:L26"/>
    <mergeCell ref="M26:P26"/>
    <mergeCell ref="E27:H27"/>
    <mergeCell ref="I27:L27"/>
    <mergeCell ref="M27:P27"/>
    <mergeCell ref="A34:B35"/>
    <mergeCell ref="O35:T35"/>
    <mergeCell ref="U35:Z35"/>
    <mergeCell ref="A31:M31"/>
    <mergeCell ref="N31:Z31"/>
    <mergeCell ref="A32:M32"/>
    <mergeCell ref="N32:Z32"/>
    <mergeCell ref="O34:Z34"/>
    <mergeCell ref="C34:N35"/>
  </mergeCells>
  <pageMargins left="0.70866141732283472" right="0" top="0" bottom="0" header="0" footer="0"/>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view="pageBreakPreview" zoomScale="115" zoomScaleNormal="100" zoomScaleSheetLayoutView="115" workbookViewId="0">
      <selection activeCell="K3" sqref="K3"/>
    </sheetView>
  </sheetViews>
  <sheetFormatPr defaultRowHeight="15" x14ac:dyDescent="0.25"/>
  <cols>
    <col min="1" max="1" width="21.28515625" style="22" customWidth="1"/>
    <col min="2" max="2" width="6" style="23" customWidth="1"/>
    <col min="3" max="4" width="12" style="22" bestFit="1" customWidth="1"/>
    <col min="5" max="5" width="12.28515625" style="22" customWidth="1"/>
    <col min="6" max="6" width="11.28515625" style="22" customWidth="1"/>
    <col min="7" max="7" width="12" style="22" bestFit="1" customWidth="1"/>
    <col min="8" max="8" width="13" style="22" customWidth="1"/>
    <col min="9" max="9" width="17" style="22" customWidth="1"/>
    <col min="10" max="16384" width="9.140625" style="22"/>
  </cols>
  <sheetData>
    <row r="1" spans="1:9" x14ac:dyDescent="0.25">
      <c r="A1" s="22" t="s">
        <v>126</v>
      </c>
    </row>
    <row r="2" spans="1:9" ht="32.25" customHeight="1" x14ac:dyDescent="0.25">
      <c r="A2" s="131" t="s">
        <v>127</v>
      </c>
      <c r="B2" s="131" t="s">
        <v>68</v>
      </c>
      <c r="C2" s="131" t="s">
        <v>128</v>
      </c>
      <c r="D2" s="131"/>
      <c r="E2" s="131" t="s">
        <v>132</v>
      </c>
      <c r="F2" s="131"/>
      <c r="G2" s="131" t="s">
        <v>131</v>
      </c>
      <c r="H2" s="131"/>
    </row>
    <row r="3" spans="1:9" ht="48" customHeight="1" x14ac:dyDescent="0.25">
      <c r="A3" s="131"/>
      <c r="B3" s="131"/>
      <c r="C3" s="7" t="s">
        <v>129</v>
      </c>
      <c r="D3" s="7" t="s">
        <v>130</v>
      </c>
      <c r="E3" s="7" t="s">
        <v>129</v>
      </c>
      <c r="F3" s="7" t="s">
        <v>130</v>
      </c>
      <c r="G3" s="7" t="s">
        <v>129</v>
      </c>
      <c r="H3" s="7" t="s">
        <v>130</v>
      </c>
    </row>
    <row r="4" spans="1:9" x14ac:dyDescent="0.25">
      <c r="A4" s="12">
        <v>1</v>
      </c>
      <c r="B4" s="12">
        <v>2</v>
      </c>
      <c r="C4" s="12">
        <v>3</v>
      </c>
      <c r="D4" s="12">
        <v>4</v>
      </c>
      <c r="E4" s="12">
        <v>5</v>
      </c>
      <c r="F4" s="12">
        <v>6</v>
      </c>
      <c r="G4" s="12">
        <v>7</v>
      </c>
      <c r="H4" s="12">
        <v>8</v>
      </c>
    </row>
    <row r="5" spans="1:9" ht="92.25" customHeight="1" x14ac:dyDescent="0.25">
      <c r="A5" s="10" t="s">
        <v>140</v>
      </c>
      <c r="B5" s="7" t="s">
        <v>73</v>
      </c>
      <c r="C5" s="66">
        <v>179201640.88</v>
      </c>
      <c r="D5" s="66">
        <v>179201640.88</v>
      </c>
      <c r="E5" s="66">
        <f>47443430.09+2380194.19</f>
        <v>49823624.280000001</v>
      </c>
      <c r="F5" s="66">
        <f>46152394.25+7396784.1</f>
        <v>53549178.350000001</v>
      </c>
      <c r="G5" s="66">
        <f t="shared" ref="G5:H7" si="0">C5+E5</f>
        <v>229025265.16</v>
      </c>
      <c r="H5" s="66">
        <f t="shared" si="0"/>
        <v>232750819.22999999</v>
      </c>
    </row>
    <row r="6" spans="1:9" ht="30" x14ac:dyDescent="0.25">
      <c r="A6" s="10" t="s">
        <v>133</v>
      </c>
      <c r="B6" s="7" t="s">
        <v>73</v>
      </c>
      <c r="C6" s="67"/>
      <c r="D6" s="67"/>
      <c r="E6" s="67"/>
      <c r="F6" s="67"/>
      <c r="G6" s="67">
        <f t="shared" si="0"/>
        <v>0</v>
      </c>
      <c r="H6" s="67">
        <f t="shared" si="0"/>
        <v>0</v>
      </c>
    </row>
    <row r="7" spans="1:9" ht="45" x14ac:dyDescent="0.25">
      <c r="A7" s="10" t="s">
        <v>134</v>
      </c>
      <c r="B7" s="7" t="s">
        <v>73</v>
      </c>
      <c r="C7" s="67">
        <v>4173548.53</v>
      </c>
      <c r="D7" s="67"/>
      <c r="E7" s="67"/>
      <c r="F7" s="67"/>
      <c r="G7" s="67">
        <f t="shared" si="0"/>
        <v>4173548.53</v>
      </c>
      <c r="H7" s="67">
        <f t="shared" si="0"/>
        <v>0</v>
      </c>
    </row>
    <row r="8" spans="1:9" ht="60" x14ac:dyDescent="0.25">
      <c r="A8" s="10" t="s">
        <v>146</v>
      </c>
      <c r="B8" s="7" t="s">
        <v>73</v>
      </c>
      <c r="C8" s="66">
        <v>179201640.88</v>
      </c>
      <c r="D8" s="66">
        <v>179201640.88</v>
      </c>
      <c r="E8" s="68">
        <f>47701059.09</f>
        <v>47701059.090000004</v>
      </c>
      <c r="F8" s="66">
        <f>46152394.25</f>
        <v>46152394.25</v>
      </c>
      <c r="G8" s="67">
        <f t="shared" ref="G8:G9" si="1">C8+E8</f>
        <v>226902699.97</v>
      </c>
      <c r="H8" s="67">
        <f t="shared" ref="H8:H9" si="2">D8+F8</f>
        <v>225354035.13</v>
      </c>
      <c r="I8" s="70"/>
    </row>
    <row r="9" spans="1:9" ht="75" x14ac:dyDescent="0.25">
      <c r="A9" s="10" t="s">
        <v>145</v>
      </c>
      <c r="B9" s="7" t="s">
        <v>73</v>
      </c>
      <c r="C9" s="67"/>
      <c r="D9" s="67"/>
      <c r="E9" s="66">
        <v>2380194.19</v>
      </c>
      <c r="F9" s="66">
        <f>7396784.1</f>
        <v>7396784.0999999996</v>
      </c>
      <c r="G9" s="67">
        <f t="shared" si="1"/>
        <v>2380194.19</v>
      </c>
      <c r="H9" s="67">
        <f t="shared" si="2"/>
        <v>7396784.0999999996</v>
      </c>
    </row>
    <row r="10" spans="1:9" ht="30" customHeight="1" x14ac:dyDescent="0.25">
      <c r="A10" s="10" t="s">
        <v>135</v>
      </c>
      <c r="B10" s="7" t="s">
        <v>73</v>
      </c>
      <c r="C10" s="69" t="s">
        <v>51</v>
      </c>
      <c r="D10" s="69" t="s">
        <v>51</v>
      </c>
      <c r="E10" s="68">
        <f>E8</f>
        <v>47701059.090000004</v>
      </c>
      <c r="F10" s="68">
        <f>F8</f>
        <v>46152394.25</v>
      </c>
      <c r="G10" s="67">
        <f>E10</f>
        <v>47701059.090000004</v>
      </c>
      <c r="H10" s="67">
        <f>F10</f>
        <v>46152394.25</v>
      </c>
    </row>
    <row r="11" spans="1:9" ht="89.25" customHeight="1" x14ac:dyDescent="0.25">
      <c r="A11" s="10" t="s">
        <v>136</v>
      </c>
      <c r="B11" s="7" t="s">
        <v>138</v>
      </c>
      <c r="C11" s="33">
        <v>5</v>
      </c>
      <c r="D11" s="33">
        <v>5</v>
      </c>
      <c r="E11" s="33" t="s">
        <v>51</v>
      </c>
      <c r="F11" s="33" t="s">
        <v>51</v>
      </c>
      <c r="G11" s="33">
        <v>5</v>
      </c>
      <c r="H11" s="33">
        <v>5</v>
      </c>
    </row>
    <row r="12" spans="1:9" ht="30" x14ac:dyDescent="0.25">
      <c r="A12" s="10" t="s">
        <v>133</v>
      </c>
      <c r="B12" s="7" t="s">
        <v>138</v>
      </c>
      <c r="C12" s="34"/>
      <c r="D12" s="34"/>
      <c r="E12" s="34"/>
      <c r="F12" s="34"/>
      <c r="G12" s="34"/>
      <c r="H12" s="34"/>
    </row>
    <row r="13" spans="1:9" ht="45" customHeight="1" x14ac:dyDescent="0.25">
      <c r="A13" s="10" t="s">
        <v>134</v>
      </c>
      <c r="B13" s="7" t="s">
        <v>138</v>
      </c>
      <c r="C13" s="31"/>
      <c r="D13" s="31"/>
      <c r="E13" s="31"/>
      <c r="F13" s="31"/>
      <c r="G13" s="31"/>
      <c r="H13" s="31"/>
    </row>
    <row r="14" spans="1:9" ht="92.25" customHeight="1" x14ac:dyDescent="0.25">
      <c r="A14" s="25" t="s">
        <v>137</v>
      </c>
      <c r="B14" s="24" t="s">
        <v>139</v>
      </c>
      <c r="C14" s="31">
        <f>2147.3+387+673.9+120.5+106.2</f>
        <v>3434.9</v>
      </c>
      <c r="D14" s="31">
        <f>2147.3+387+673.9+120.5+106.2</f>
        <v>3434.9</v>
      </c>
      <c r="E14" s="31"/>
      <c r="F14" s="31"/>
      <c r="G14" s="31">
        <f>2147.3+387+673.9+120.5+106.2</f>
        <v>3434.9</v>
      </c>
      <c r="H14" s="31">
        <f>2147.3+387+673.9+120.5+106.2</f>
        <v>3434.9</v>
      </c>
    </row>
    <row r="15" spans="1:9" ht="30" x14ac:dyDescent="0.25">
      <c r="A15" s="10" t="s">
        <v>133</v>
      </c>
      <c r="B15" s="24" t="s">
        <v>139</v>
      </c>
      <c r="C15" s="44"/>
      <c r="D15" s="44"/>
      <c r="E15" s="44"/>
      <c r="F15" s="44"/>
      <c r="G15" s="44"/>
      <c r="H15" s="31">
        <v>0</v>
      </c>
    </row>
    <row r="16" spans="1:9" ht="45.75" customHeight="1" x14ac:dyDescent="0.25">
      <c r="A16" s="10" t="s">
        <v>134</v>
      </c>
      <c r="B16" s="24" t="s">
        <v>139</v>
      </c>
      <c r="C16" s="31">
        <f>68.1+69.3</f>
        <v>137.39999999999998</v>
      </c>
      <c r="D16" s="31">
        <f>120.5+71.7</f>
        <v>192.2</v>
      </c>
      <c r="E16" s="31"/>
      <c r="F16" s="31"/>
      <c r="G16" s="31">
        <f>C16</f>
        <v>137.39999999999998</v>
      </c>
      <c r="H16" s="31">
        <f>D16</f>
        <v>192.2</v>
      </c>
    </row>
    <row r="17" spans="1:8" ht="14.25" customHeight="1" x14ac:dyDescent="0.25"/>
    <row r="18" spans="1:8" ht="26.25" customHeight="1" x14ac:dyDescent="0.25">
      <c r="A18" s="230" t="s">
        <v>141</v>
      </c>
      <c r="B18" s="230"/>
      <c r="C18" s="230"/>
      <c r="D18" s="230"/>
      <c r="E18" s="27"/>
      <c r="F18" s="231" t="s">
        <v>143</v>
      </c>
      <c r="G18" s="231"/>
      <c r="H18" s="231"/>
    </row>
    <row r="19" spans="1:8" x14ac:dyDescent="0.25">
      <c r="A19" s="26" t="s">
        <v>142</v>
      </c>
      <c r="B19" s="28"/>
      <c r="C19" s="27"/>
      <c r="D19" s="27"/>
      <c r="E19" s="27"/>
      <c r="F19" s="231" t="s">
        <v>144</v>
      </c>
      <c r="G19" s="231"/>
      <c r="H19" s="231"/>
    </row>
    <row r="20" spans="1:8" x14ac:dyDescent="0.25">
      <c r="A20" s="27"/>
      <c r="B20" s="28"/>
      <c r="C20" s="27"/>
      <c r="D20" s="27"/>
      <c r="E20" s="27"/>
      <c r="F20" s="27"/>
      <c r="G20" s="27"/>
      <c r="H20" s="27"/>
    </row>
  </sheetData>
  <mergeCells count="8">
    <mergeCell ref="A2:A3"/>
    <mergeCell ref="B2:B3"/>
    <mergeCell ref="A18:D18"/>
    <mergeCell ref="F18:H18"/>
    <mergeCell ref="F19:H19"/>
    <mergeCell ref="C2:D2"/>
    <mergeCell ref="E2:F2"/>
    <mergeCell ref="G2:H2"/>
  </mergeCells>
  <pageMargins left="0.70866141732283472" right="0" top="0" bottom="0" header="0" footer="0"/>
  <pageSetup paperSize="9" scale="9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1.1-1.3</vt:lpstr>
      <vt:lpstr>1.4-1.6</vt:lpstr>
      <vt:lpstr>2.1-.2.2</vt:lpstr>
      <vt:lpstr>2.3</vt:lpstr>
      <vt:lpstr>2.4</vt:lpstr>
      <vt:lpstr>2.5</vt:lpstr>
      <vt:lpstr>2.6-2.10</vt:lpstr>
      <vt:lpstr>3</vt:lpstr>
      <vt:lpstr>'1.1-1.3'!Область_печати</vt:lpstr>
      <vt:lpstr>'2.3'!Область_печати</vt:lpstr>
      <vt:lpstr>'2.5'!Область_печати</vt:lpstr>
      <vt:lpstr>'2.6-2.10'!Область_печати</vt:lpstr>
      <vt:lpstr>'3'!Область_печати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2022-02-04T10:31:47Z</dcterms:modified>
</cp:coreProperties>
</file>